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955" activeTab="0"/>
  </bookViews>
  <sheets>
    <sheet name="工作表" sheetId="1" r:id="rId1"/>
    <sheet name="Sheet1" sheetId="2" r:id="rId2"/>
  </sheets>
  <definedNames/>
  <calcPr fullCalcOnLoad="1"/>
</workbook>
</file>

<file path=xl/sharedStrings.xml><?xml version="1.0" encoding="utf-8"?>
<sst xmlns="http://schemas.openxmlformats.org/spreadsheetml/2006/main" count="3766" uniqueCount="1573">
  <si>
    <t>2017年第二批产学合作协同育人项目简介</t>
  </si>
  <si>
    <t>企业名称</t>
  </si>
  <si>
    <t>项目类型</t>
  </si>
  <si>
    <t>项目简介</t>
  </si>
  <si>
    <t>项目数</t>
  </si>
  <si>
    <t>涉及专业或产业方向</t>
  </si>
  <si>
    <t>面向对象</t>
  </si>
  <si>
    <t>指南网址</t>
  </si>
  <si>
    <t>教师</t>
  </si>
  <si>
    <t>学生</t>
  </si>
  <si>
    <t>华为技术有限公司</t>
  </si>
  <si>
    <t>新工科建设专题</t>
  </si>
  <si>
    <t>新工科建设项目共20项，立项对象必须是“信息技术新工科产学研联盟”院校。获立项的每所院校将得到华为公司提供的总价值约760万元的软件开发云及配套的云基础设施资源，项目建设期为三年；同时，第一年配套资助项目启动经费4万元，用于教学改革研究。
（1）院校根据自身专业特色和教学实际，结合华为公司赠送的云资源，研究和修订相关专业课程体系；
（2）在新的课程体系中必须开设基于华为云平台的课程，总数不少于4门，并提供这些课程的教学大纲；
（3）编写和出版不少于4本的教材或实验教程；
（4）指导学生利用华为云平台参加教育部门组织的学生竞赛和科研等活动。</t>
  </si>
  <si>
    <t>软件工程、计算机、云计算、大数据等相关专业</t>
  </si>
  <si>
    <t>／</t>
  </si>
  <si>
    <t>教学内容和课程体系改革</t>
  </si>
  <si>
    <t>教学内容和课程体系改革项目共10项，每项课题启动经费为2万元，结题时，对于已出版教材并开发教辅资源的项目，追加2万元；项目周期为一年。
高校教师以华为职业认证的培训资源（包括认证教材、PPT、实验指导书、培训大纲、产品文档等）为基础，结合自身专业知识和教学经验，将面向企业培训的培训资料改编成适合于院校教学的课程资源，并出版教材。
此类项目只提供给已签署华为ICT学院合作协议或购买华为ICT学院课程授权的院校教师申报。</t>
  </si>
  <si>
    <t>信息技术相关专业</t>
  </si>
  <si>
    <t>创新创业教育改革</t>
  </si>
  <si>
    <t>高校教师将华为新技术融入到高校创新创业教学与实践，鼓励教师改革教学模式、更新教学内容、建设双创课程资源。创新创业教育改革项目共20项，每项课题启动经费为2万元，结题时，对于达到建设要求的项目再追加2万元；项目周期为一年；对于获批DevCloud课程改革的教师，华为公司将给负责人提供DevCloud平台一年的免费使用权。
（1）重点建设方向：软件开发云、物联网、信息安全、路由交换；
（2）开发实践教程或实验指导书或实践案例集，规划学时数不少于32学时，提供教学大纲、实训大纲、教学PPT、微视频等教辅资料；
（3）项目建设过程中产生的教学成果，知识产权归华为和作者共有。</t>
  </si>
  <si>
    <t>大学生创新创业联合基金</t>
  </si>
  <si>
    <t>为了配合教育部鼓励大学生创新创业的指导精神，华为公司提供经费和研究方向，资助高校学生独立或以团队形式，开展新技术领域的应用研究。创新创业联合基金项目共立40项，每项课题资助经费为1万元，项目周期为一年。
1.重点资助领域：
（1）云计算、大数据。2017年第一批产学合作协同育人项目中立项的20个“创新人才中心”项目院校优先。同时也鼓励已建有华为云计算、大数据实验室的院校组织学生申报；
（2）物联网
（3）软件开发云
2.提交研究报告或结题论文；物联网项目须有实物系统，并拍摄演示视频；
3.项目成果和知识产权归项目负责人或团队成员所共有，华为公司有权在官方平台展示和宣传。</t>
  </si>
  <si>
    <t>腾讯公司</t>
  </si>
  <si>
    <t>产学合作新工科建设项目通过借助腾讯在“互联网+”时代打造精品、高效运营的经验及独特的平台优势，结合高校工科教育的雄厚基础和丰富经验，梳理相关工科专业的课程体系、人才培养模式，师资培训，培养支撑服务以新技术、新业态、新产业、新模式为特点的新经济的新一代工程科技人才。根据“复旦共识”、“天大行动”和“北京指南”的指导，本项目自2017年起，将通过课程体系研究、课程建设、专业试点、师资联合培养等多种形式探索新工科教育实施模式，为高校在实施新工科建设提供参考。</t>
  </si>
  <si>
    <t>计算机、软件工程</t>
  </si>
  <si>
    <t>开发基于微信平台的虚拟校园卡平台：利用微信公众平台的连接能力，开发本校的虚拟校园卡平台，实现身份认证识别，校园一卡通查询/消费（可选）功能，把校园虚拟校园卡项目面向全校推广并成为本校规模化使用的创新服务平台；
开发基于微信平台的校园服务小程序：利用腾讯微校提供的校园微信小程序自助服务平台，开发校园服务小程序，推广至本校并成为本校规模化使用的创新服务平台。微校校园微信小程序自助服务平台相关指引文档可登陆微校应用中心开放平台（open.weixiao.qq.com）查询；
项目建设周期为6个月，项目结束之前，提交所要求的开发成果；
项目建设过程中产生的各种成果，相关知识产权归双方共同所有。</t>
  </si>
  <si>
    <t>计算机应用、软件工程、互联网+</t>
  </si>
  <si>
    <t>北京百度网讯科技有限公司</t>
  </si>
  <si>
    <t>面向全国高等院校计算机科学与技术，软件工程，网络工程，人工智能、机器学习、深度学习、信息计算与科学等相关专业的优秀教师，推出云计算、大数据、人工智能以及深度学习，机器学习,物联网等多个技术方向的实验课程资源建设项目，包括教学平台，教师讲义，师资培训，课程资源，云服务等，通过建设一批高质量的实验教学资源，促进高校实验教学创新改革，推广优秀课程，加速学科建设。</t>
  </si>
  <si>
    <t>人工智能、计算机科学与技术，软件工程，网络工程、机器学习、深度学习、云计算、大数据、物联网等相关专业</t>
  </si>
  <si>
    <t>计算机相关专业</t>
  </si>
  <si>
    <t>师资培训</t>
  </si>
  <si>
    <t>由百度云智学院集中和区域性结合的方式,开展师资培训项目，通过在线学习、技术培训、交流研讨、参观体验等形式，了解百度最新的技术及应用，掌握利用新型工具改善教学形式及效果的方法，提高工程实践能力及教学水平。同时与合作高校联合举办师资培育与课程建设研讨班，支持高校教师的课程建设和人才培养工作。</t>
  </si>
  <si>
    <t>实践条件建设</t>
  </si>
  <si>
    <t>百度云智学院将帮助全国50所高校建设人工智能实验室，为每所立项高校提供一定价值的实验室资源。这些资源基于学校人工智能相关专业实验室的实际需要，包括基于公有云部署的人工智能平台、调度软件、实验平台、教学系统、课程体系、课件、师资培训等；实验室的建设将服务于计算机类相关专业方向，如信息安全、云计算、大数据、网络工程、智能工控、物联网、软件工程，通信工程，理学等。实验室建设有助于高校引入企业资源与案例，提升高校技术类课程教学效果，促进高校学科建设。</t>
  </si>
  <si>
    <t>1.创新训练项目：随围绕“智能交互对话设备”的应用场景，进行内容创意制作和创新产品设计，比如“你最喜欢什么设备会说话”，作品形式不限。可以是互联网应用软件、创意生活周边或者智能硬件，也可以通过漫画、微小说、视频等内容创意方式，来传达“智能对话”的概念。你来提供创意，我们助你实现。 
2.创业训练项目：在该项目以人工智能技术，包括语音、图像、自然语言处理和大数据在各行各业的应用为出发点，进行创意产品设计和创业方案的策划。试想你的创业计划会在哪些行业给人们带来意向不到的影响，帮助人们拥有更便捷的生活？</t>
  </si>
  <si>
    <t>专业不限，以市场营销、经济管理、计算机类、电子信息类等相关专业为先</t>
  </si>
  <si>
    <t>专业不限</t>
  </si>
  <si>
    <t>Google</t>
  </si>
  <si>
    <t>面向西部高校，设立支持西部教育项目，分为专项项目和教改实践项目，支持西部院校课程建设和人才培养工作。其中，每个专项项目经费不超过人民币10万元，包含教师励教金；东、西协同课程建设项目；大学生科创项目。</t>
  </si>
  <si>
    <t>计算机或软件工程或其他相关专业</t>
  </si>
  <si>
    <t>计算机或软件工程或其他相关专业，主申报人必须是院系负责人</t>
  </si>
  <si>
    <t>面向西部高校，设立支持西部教育项目，分为专项项目和教改实践项目，支持西部院校课程建设和人才培养工作。其中，教改实践项目可以是新的教学模式和教学方法研究与实践；东部院校和西部院校携手共建新课程或者改造现有课程；新技术、新方向课程开发与实践，包括但不限于：Android、TensorFlow等；计算思维教育的实践和探索；其他大学计算机课程教指委面向西部院校的新举措。</t>
  </si>
  <si>
    <t>针对西南区域（四川、重庆、云南、贵州、西藏），打造区域联盟基地，使得伙伴高校在各自的区域内能够就近获得包括师资培育、技术支持、学习调研等服务，能够吸引高校与高校之间、高校与参与合作的企业之间的优势互补、项目共建、成果共享与利益共赢，为各方更好地参与和开展相关的合作项目提供坚实的基础和便捷的条件。</t>
  </si>
  <si>
    <t>设立资源共享平台建设项目， 开发建设一个课程、教改、大学生创新等项目成果共享的网上平台，促进优质资源的共享和利用，服务于全体学校。</t>
  </si>
  <si>
    <t>支持青年教师的课程建设和人才培养工作，设立青年教师奖教金予以奖励。</t>
  </si>
  <si>
    <t>IBM</t>
  </si>
  <si>
    <t>面向高校计算机学院、软件学院、商学院等信息类、商科类及行业相关类专业，通过支持高校开展大数据分析、认知计算、云计算等专业方向教学内容和课程体系改革，开发推广与共享的慕课课程及教学实践案例。此外，新设立“新工科教改研究项目及实施案例”项目，用于新工科模式研究、顶层设计、推广应用。</t>
  </si>
  <si>
    <t>人工智能，大数据，云计算，新工科教改研究项目及实施案例</t>
  </si>
  <si>
    <t>计算机学院、软件学院、商学院等信息类、商科类及行业相关类专业</t>
  </si>
  <si>
    <t>面向高校计算机学院、软件学院、商学院等信息类、商科类及行业相关类专业开展3期“数据科学与大数据分析”方向的师资培训班（定向邀请）</t>
  </si>
  <si>
    <t>大数据</t>
  </si>
  <si>
    <t>以IBM云端数据科学虚拟实验室（Gartner数据科学魔力象限排名第一）为支撑平台支持高校开展“数据科学与大数据技术”专业方向的教学实践活动，助力高校成立“数据科学与大数据分析”方向的联合实验室或培训中心。</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</si>
  <si>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</si>
  <si>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认知计算，大数据，云计算，物联网，区块链，企业计算等</t>
  </si>
  <si>
    <t>认知计算、大数据分析、云计算、物联网、区块链和企业计算等</t>
  </si>
  <si>
    <t>2.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</si>
  <si>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人工智能，大数据，云计算，企业计算，物联网，区块链等</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</si>
  <si>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</si>
  <si>
    <t>英特尔公司</t>
  </si>
  <si>
    <t>新工科教改研究项目，用于新工科模式研究、顶层设计、推广应用。</t>
  </si>
  <si>
    <t>全国高等学校电子信息类、计算机科学类、软件科学类等理工类专业教师</t>
  </si>
  <si>
    <t>全国高等学校电子信息类、计算机科学类、软件科学类等理工类专业</t>
  </si>
  <si>
    <t>配合教育部高等学校教学指导委员会的“高等学校计算机系统能力培养”项目，支持“数字逻辑”、“计算机组成”、“操作系统”、“编译原理”课程（含MOOC课程）的建设。课程中需要包含基于IA架构的教学内容或教学实践，并将尤其鼓励运用到异构并行技术的课程，如OpenCL。</t>
  </si>
  <si>
    <t>支持人工智能、虚拟现实、5G、FPGA方面的前沿本科及硕士阶段课程建设。课程建设中需要包含课程中需要包含基于英特尔架构的教学内容或教学实践。
对于人工智能相关课程，鼓励运用针对英特尔平台优化后的Caffe、Tensor Flow，及Xeon，Xeon Phi。人工智能社区上已有机器学习及深度学习课程模块，鼓励运用现有课程模块开发课程。对于5G相关课程，鼓励无线协议栈物理层算法的实现和优化以及无线应用虚拟化；鼓励网络算法课程的实验教学, 结合DPDK在开源软件的实验以及基于芯片组的安全加速技术。对于FPGA课程，鼓励SoC-Linux 、OpenCL技术。</t>
  </si>
  <si>
    <t xml:space="preserve">本批次支持6项学生创新项目，技术方向包含人工智能、增强/虚拟现实、物联网、图像处理等。
</t>
  </si>
  <si>
    <t>全日制本科院校计算机类和电子信息类等相关专业的在校学生个人或者团队</t>
  </si>
  <si>
    <t>全日制本科院校计算机类和电子信息类等相关专业</t>
  </si>
  <si>
    <t>由企业资深技术人员分享行业前沿技术与实践，通过校企合作促进高校课程内容更新，将动手实践与课程升级相结合，同时搭建高校间交流和分享的平台，为工程教育注入活力。本批次师资培训内容包括人工智能及FPGA,共6场。定向支持，开放培训对象报名。</t>
  </si>
  <si>
    <t>为推动前沿技术的产学研结合，建设符合时代需求的各类基础教学实验室、专业教学实验室，本批次建设FPGA校企联合实验室1项，以及存储技术校企联合实验室1项。联合实验室配备英特尔先进软硬件技术及平台，且定期组织学术交流活动。定向支持。面向专业及对象：相关高等学校本科或硕士研究生。</t>
  </si>
  <si>
    <t>计算机科学类</t>
  </si>
  <si>
    <t>校外实践基地建设</t>
  </si>
  <si>
    <t>进一步建设教育部-英特尔大学生实习实训基地及工程训练中心，落实实习学生的专业培训、软技能培训，企业导师，实习档案设立；提供实习学生在企业完成本科或硕士毕业设计的条件；推行针对各类实习学生的活动，包括优秀实习生的评选，实习生讲座等。该实习基地设立在英特尔亚太研发有限公司。开放职位申请。</t>
  </si>
  <si>
    <t>全国高等学校电子信息类、计算机科学类、软件科学类等大三及以上本科或硕士研究生，开放职位申请。</t>
  </si>
  <si>
    <t>全国高等学校电子信息类、计算机科学类、软件科学类等大三及以上本科或硕士研究生</t>
  </si>
  <si>
    <t>致力于推动双创实践，支持4项校企学生创新中心的建设，优化实践体系，提升学生创新意识及创新技能。学生创新中心配备英特尔先进软硬件技术及平台，且定期组织学术交流活动。定向支持。创新中心向相关高校学生开放。</t>
  </si>
  <si>
    <t>全国高等学校电子信息类、计算机科学类、软件科学类等</t>
  </si>
  <si>
    <t>德州仪器半导体技术（上海）有限公司</t>
  </si>
  <si>
    <t>此项目主要面向高校，企业提供资金、软硬件条件等，支持高校未来新兴产业和新经济需要的是工程实践能力强、创新能力强、具备国际竞争力的高素质复合型“新工科”人才。</t>
  </si>
  <si>
    <t>面向高校电子信息类和计算机类等相关专业</t>
  </si>
  <si>
    <t>面向本科生或者研究生的教学和课程体系改革。改革目标旨在利用创新的教学方式方法，提高电子信息类相关课程的教学效果，促使学生动手实践，在与业界相结合的实践课程中提高专业水平。</t>
  </si>
  <si>
    <t>面向高校电子信息类和计算机类等相关专业的学生个人或团队。按照教育部大学生创新创业训练计划要求，重点支持基于模拟电子、嵌入式技术、无线连接等方向的应用。</t>
  </si>
  <si>
    <t>此项目主要面向高校有关院系，企业提供软、硬件设备或平台，在高校建设联合实验室、实践基地等，并开发有关的实验教学资源，提升实践教学水平</t>
  </si>
  <si>
    <t>此项目主要面向高校，企业提供资金、软硬件条件等，支持高校开展各类创新竞赛、建设创新创业教育课程体系、实践训练体系、创客空间等，支持高校创新创业教育改革。</t>
  </si>
  <si>
    <t>National Instruments</t>
  </si>
  <si>
    <t>设立3个新工科建设专题项目。新工科建设专题项目针对新工科建设的研究与实践展开合作，与高校共同探索新工科建设的落地方案。新工科建设专题项目的目的是结合NI自身优势与高校合作共同探索新工科建设，形成新工科建设调研报告、实施案例等，对于每一个新工科建设专题项目，给予至少5万元等值软硬件支持，同时为合作项目配备资深的院校专家全程参与支持，项目周期为1年。</t>
  </si>
  <si>
    <t>合作方向期望重点围绕NI主要涉足的国家战略性新兴产业展开，包括新一代信息技术产业、高端装备制造业、新能源产业、新能源汽车产业、机器人产业、半导体产业等。</t>
  </si>
  <si>
    <t>EE和ME专业为主</t>
  </si>
  <si>
    <t>教学内容和课程体系改革项目主要针对具体某门课程展开合作，与高校共同开发课程对应资源（课件、实验指导书、典型实验程序及实验对象等）。教学内容和课程体系改革项目的目的是与高校任课教师合作，基于源自工业应用的NI软硬件开发平台 和NI公司在国际和国内工程教育改革的经验 ，开发与工业应用紧密结合的、符合未来工程教育改革趋势的课程资源，包括课件、实验指导书、典型实验程序及实验对象等。对于每一个教学内容和课程体系改革项目，给予至少3万元资金或等值软硬件支持，同时为合作项目配备资深的院校专家全程参与支持，项目周期为1年。</t>
  </si>
  <si>
    <t>涉及课程方向主要包括测试测量专题、电子信息通信专题、机电控制专题、电子线路专题、虚拟仪器技术专题和远程实验/共享实验专题等。</t>
  </si>
  <si>
    <t>设立3个创新创业课程体系合作项目和5个创新创业人才培养基地建设合作项目。其中创新创业课程体系合作项目旨在充分发挥NI平台在多学科融合方面的优势，辅助老师/学生完成多学科融合教学改革，完善基于项目的创新创业教学体系。创新创业人才培养基地建设合作项目旨在助力各高校加强专业实验室、创业实验室和训练中心建设，促进实验教学平台的共享，同时合作实施大学生创新创业训练计划，合作开展科技竞赛，支持成立学生俱乐部等创新创业实践活动。</t>
  </si>
  <si>
    <t>合作方向期望重点围绕通信、机器人、智能传感、物联网、智能制造等相关领域展开。</t>
  </si>
  <si>
    <t>实践条件建设项目的目的是面向全日制本科高校，通过合作建立联合实验室，帮助高校引入国外先进教学理念、课程体系和教学模式，进一步加强实践教学环节，提升实践教学水平。期望充分发挥NI平台优势，使学生在学校实验室就接触到工业界所通用的先进系统构建方式和技术手段，使实际动手能力、创新能力和进行系统级设计的能力得到锻炼，而且对于从事科研项目的教师和研究生来说，也可以提高项目开发和验证的效率。对于每一个实践条件建设项目，给予至少5万元资金或等值软硬件支持，同时纳入NI联合实验室支持计划，项目周期为1年。</t>
  </si>
  <si>
    <t>主要面向EE和ME专业方向展开合作，尤其是相关专业的应用型本科转型高校。</t>
  </si>
  <si>
    <t>大学生创新创业训练项目的目的是面向高校学生，通过创新创业训练，以产业最新需求和实际生产问题，引导大学生以问题和课题为核心开展创新创业实践，激发学生的创新思维和创新意思，锻炼学生思考问题、解决问题的能力，提升学生从事科学研究和创造发明的素质，为产业发展培养创新型人才。对于每一个大学生创新创业训练项目，给予至少1万元资金或等值软硬件支持，同时为合作项目配备资深的院校专家全程参与支持，项目周期为1年。</t>
  </si>
  <si>
    <t>主要支持EE和ME专业方向的大学生创新创业项目。</t>
  </si>
  <si>
    <t>艾默生</t>
  </si>
  <si>
    <t>校企双方根据培养目标共建校内外卓越班、应用型研究生实践基地。艾默生将根据企业情况与学校合作承接学生企业实习(如2016年承接西安理工大学、西安交通大学、北京科技大学、南京航天航空大学学生，并制定3个实习阶段，每个阶段均有工程经验的工程师带领进行工程仿真实习)。具体承接实习人选、学历、专业、实习时间，由艾默生与学校共同协商安排。艾默生将为学生提供工程实践机会，及根据学生情况提供毕业研究课题的技术指导。</t>
  </si>
  <si>
    <t>自动化、机械、电气工程、能源与动力、计算机等相关专业</t>
  </si>
  <si>
    <t>1. 针对学生技术能力及综合能力培养的工程营、校内外系列活动及竞赛：主要针对石油化工、电力、冶金、制药生产、食品饮料加工生产、污水处理等行业相关院校。根据校方对行业学生的培养特点及培养要求，双方共同设计工程营或竞赛的题目、培养的技术能力及综合能力的培训方案并实施。
2. 主要针对生命科学制药生产、食品饮料加工生产、医药加工生产、污水处理等行业相关院校的老师及学生。与艾默生的技术专家共同研究相关行业课题，并推进科技成果转化。</t>
  </si>
  <si>
    <t>主要针对石油化工、电力、冶金、制药生产、食品饮料加工生产、污水处理、光聚热发电等行业相关院校</t>
  </si>
  <si>
    <t>石油化工、电力、冶金、制药生产、食品饮料加工生产、污水处理、光聚热发电等行业相关院校</t>
  </si>
  <si>
    <t>艾默生公司和校方每年共同选拨大学1-2名相关教师（实验室教学或相关课程的教学人员）参加艾默生技术培训（技术培训课程费用由公司承担，教师差旅费由校方自理）。或根据学校教师培养计划及企业项目计划，共同协商为青年教师提供到企业实践机会，如参与艾默生相关工程及研发项目。</t>
  </si>
  <si>
    <t>主要针对石油化工、电力、冶金、制药生产、食品饮料加工生产、污水处理、光聚热发电等行业</t>
  </si>
  <si>
    <t>石油化工、电力、冶金、制药生产、食品饮料加工生产、污水处理、光聚热发电</t>
  </si>
  <si>
    <t>实验室将用于培养学生的工程应用能力，以及为研究工业项目提供技术平台。艾默生公司根据校方教学目的，联合设计共建实验室。具体支持力度和办法与校方共同协商。</t>
  </si>
  <si>
    <t>亚马逊AWS</t>
  </si>
  <si>
    <t>双方共建以学生“双创”能力培养为核心的产学合作培养体系，亚马逊AWS协助签约学校“新工科”人才培养、创新创业教育改革和校园信息化建设。合作范围包含且不限于课程共建，实验室共建，人才培养，学生创业支持等方面。申请高校与亚马逊AWS建立深入合作，成立校级跨院系的全面培养体系，并与亚马逊AWS全面合作共同探索建设云端大学。亚马逊AWS将协助学校共建人工智能/大数据/IoT实验室，共同培养高层次人才；学校方面有计划的尝试将学校主要IT应用与教学，科研管理系统逐步向云端转移，校企双方紧密合作促进创新性人才培养，并鼓励学生创新创业。</t>
  </si>
  <si>
    <t>计算机，信息学，大数据等专业前沿学科的发展以及高层次人才培养，包括人工智能，大数据，IoT，云计算等前沿领域的研究以及课程开发</t>
  </si>
  <si>
    <t>计算机/信息学/大数据</t>
  </si>
  <si>
    <t>此项目为申请高校提供2个价值6800元/人的亚马逊云计算商业培训以帮助申请学校开设云计算基础课。申报学校承诺通过2位参加AWS培训教师在校内开设AWS云计算基础课程。此项目可作为985高校以及地方知名高校计算机科学、软件工程或与云计算等相关学科中的本科或研究生教育课程。学院指定并参加培训的老师，须在3-6月内通过AWS Associate certification，并完成Academy Program的试讲审核后方可开课。AWS鼓励老师和学生参加AWS Associate certification认证考试并将享受每门考试费用50% 折扣（USD 75）优惠。</t>
  </si>
  <si>
    <t>计算机，信息学，大数据等相关专业</t>
  </si>
  <si>
    <t>双方共同在高校计算机，信息科学，软件，大数据，人工智能和网络安全等学科进行面向云计算的专业课程改革项目。
A．云计算网络安全（定向）B．云计算身份认证（定向）C．云计算法律监管（定向）D．云计算在计算机，信息科学，软件，大数据，人工智能，IoT，网络安全课程领域的应用 E．云计算与网络学院教学系统。此项目鼓励合作学校与亚马逊AWS共同编写教科书，共同研究云计算大数据相关领域课程改革。在网络教学方面亚马逊AWS将与国内经教育部批准, 具有网络高等学历教育招生资格的高校进行合作，共同研究在亚马逊云平台建设教学直播平台和教学管理系统，亚马逊将提供必要的云服务资源和咨询服务帮助合作院校改造教学平台。</t>
  </si>
  <si>
    <t>A．云计算网络安全（定向）B．云计算身份认证（定向）C．云计算法律监管（定向）D．云计算在计算机，信息科学，软件，大数据，人工智能，IoT，网络安全课程领域的应用E．云计算与网络学院教学系统</t>
  </si>
  <si>
    <t>计算机/信息学/大数据等相关专业</t>
  </si>
  <si>
    <t>AWS-高校云创支持项目，亚马逊AWS将对合作高校校园的孵化器给予扶持，为孵化器内的创业公司或者项目提供不同额度的云计算服务抵扣，同时为合作学校学生及教师科创项目提供创业指导服务（包括专家指导，投资基金对接和校外孵化器介绍）和云计算相关知识讲座。</t>
  </si>
  <si>
    <t>创业</t>
  </si>
  <si>
    <t>不限专业</t>
  </si>
  <si>
    <t>甲骨文（中国）软件系统有限公司</t>
  </si>
  <si>
    <r>
      <t xml:space="preserve">Oracle响应国家新工科建设的号召，积极与高校合作，以积极应对行业变化、旨在培养未来产业人才为理念，充分将Oracle在行业内完成的新技术、新项目项目多层面及时的转换成教学资源，融入到新工科建设内容当中。为了实现这个目标，Oracle在以下方面为高校提供支持：
</t>
    </r>
    <r>
      <rPr>
        <sz val="10"/>
        <color indexed="63"/>
        <rFont val="Arial"/>
        <family val="2"/>
      </rPr>
      <t xml:space="preserve">» </t>
    </r>
    <r>
      <rPr>
        <sz val="10"/>
        <color indexed="63"/>
        <rFont val="仿宋_GB2312"/>
        <family val="3"/>
      </rPr>
      <t xml:space="preserve">以新产业结构定义人才结构 
</t>
    </r>
    <r>
      <rPr>
        <sz val="10"/>
        <color indexed="63"/>
        <rFont val="Arial"/>
        <family val="2"/>
      </rPr>
      <t xml:space="preserve">» </t>
    </r>
    <r>
      <rPr>
        <sz val="10"/>
        <color indexed="63"/>
        <rFont val="仿宋_GB2312"/>
        <family val="3"/>
      </rPr>
      <t>以新技术标准制定考核标准
为此甲骨文为高校提供了软硬件和技术支持，为高校建设新工科的软硬件环境创造必要条件。</t>
    </r>
  </si>
  <si>
    <t>计算机类、电子信息类、数学与统计学等相关专业</t>
  </si>
  <si>
    <t>依托甲骨文在行业的大数据项目实施经验，建立以大数据、云计算等新技术为核心的课程资源库，发挥厂商的行业优势和技术优势。课程的资源内容包括教师用书、学生用书、实验指导书等可用于专业课教学；另外包括配套案例库，用于丰富教学内容和提供科研素材。</t>
  </si>
  <si>
    <r>
      <t xml:space="preserve">Oracle 针对目前高校大数据专业实验室建设现状，提出大数据实践中心一体化解决方案，能够真正应用于教学的大数据实践中心应具备以下几个特征：
</t>
    </r>
    <r>
      <rPr>
        <sz val="10"/>
        <color indexed="63"/>
        <rFont val="Arial"/>
        <family val="2"/>
      </rPr>
      <t xml:space="preserve">» </t>
    </r>
    <r>
      <rPr>
        <sz val="10"/>
        <color indexed="63"/>
        <rFont val="仿宋_GB2312"/>
        <family val="3"/>
      </rPr>
      <t xml:space="preserve">低耦合
</t>
    </r>
    <r>
      <rPr>
        <sz val="10"/>
        <color indexed="63"/>
        <rFont val="Arial"/>
        <family val="2"/>
      </rPr>
      <t xml:space="preserve">» </t>
    </r>
    <r>
      <rPr>
        <sz val="10"/>
        <color indexed="63"/>
        <rFont val="仿宋_GB2312"/>
        <family val="3"/>
      </rPr>
      <t xml:space="preserve">时效性
</t>
    </r>
    <r>
      <rPr>
        <sz val="10"/>
        <color indexed="63"/>
        <rFont val="Arial"/>
        <family val="2"/>
      </rPr>
      <t xml:space="preserve">» </t>
    </r>
    <r>
      <rPr>
        <sz val="10"/>
        <color indexed="63"/>
        <rFont val="仿宋_GB2312"/>
        <family val="3"/>
      </rPr>
      <t xml:space="preserve">国际项目案例嵌入 
</t>
    </r>
    <r>
      <rPr>
        <sz val="10"/>
        <color indexed="63"/>
        <rFont val="Arial"/>
        <family val="2"/>
      </rPr>
      <t xml:space="preserve">» </t>
    </r>
    <r>
      <rPr>
        <sz val="10"/>
        <color indexed="63"/>
        <rFont val="仿宋_GB2312"/>
        <family val="3"/>
      </rPr>
      <t>行业最佳实践导入
为此甲骨文为高校提供了软硬件和技术支持，为高校建设真正可以应用教学的实验室创造必要条件。</t>
    </r>
  </si>
  <si>
    <t>埃森哲</t>
  </si>
  <si>
    <t>面向本科各高等院校的计算机类和电子信息类，软件工程类专业教师。将人才培养的最新需求引入到教学过程。通过课程、实训、课程设计的建设与改革，推动高校更新教学内容、完善课程体系，促进学校教学内容与社会需求相结合、提升教学质量。方向可以结合新兴技术如：大数据、云计算、数据中心、移动应用，人工智能等。进一步可以实现共享的课程资源，并能推广应用。</t>
  </si>
  <si>
    <t>全日制高等院校计算机相关、信息工程、软件工程、理工科相关院系或外语院系</t>
  </si>
  <si>
    <t>计算机相关、信息工程、软件工程、理工科</t>
  </si>
  <si>
    <t>方向是与国内高等院校相关院校开展深度合作，依托埃森哲完善的培训体系，为有意未来加入国际化软件企业的学生，提供市场需求的培训内容，及在真实的企业环境中实践企的机会，培养适应产业发展需要的应用型、复合型人才。并通过行业认知、专业认知等职业素质培养，提升学生的综合能力和素质，实现培养具有良好技术技能、职业素养、终生学习能力、团队意识和沟通能力、社会责任感的人才。埃森哲会发挥现有实践平台的优势并持续投入、不断改进，为学生将课本知识转化为实际的企业所需技能提供良好的条件。</t>
  </si>
  <si>
    <t>鼓励大学生在校期间在信息技术领域创新，尤其是大数据分析、云计算、移动端、AI人工智能方向。对于有想法并有意愿将想法转化为产品的的在校学生或团体进行辅导和奖励, 提高学生对于信息技术领域兴趣。</t>
  </si>
  <si>
    <t>赛灵思(Xilinx)</t>
  </si>
  <si>
    <t>此项目主要面向新兴工科专业，探索利用Xilinx的Zynq Pynq等平台，以及SDx技术在智能制造、机器人、智慧城市等多学科交叉融合方向的实验模式，探索多方协同育人模式，注重学生系统能力培养，并充分发挥学生的天赋特长，探索新的实习模式，建设面向新工科的工程实践教育体系与实践平台。</t>
  </si>
  <si>
    <t>电子信息类，自动化类，计算机类，机械类等工科所有方向</t>
  </si>
  <si>
    <t>电子信息类，自动化类，计算机类，机械类</t>
  </si>
  <si>
    <t>此项目将围绕在教育部高等学校计算机专业教学指导委员会的系统能力培养专项计划，教育部高等学校电子信息类专业教学指导委员会智能互联创新创业大赛等重点方向上，结合Xilinx的全可编程技术在大趋势方向上探索新的教学内容和课程体系建设和创新创业人才培养方式。重点支持FPGA云的异构计算课程，智能终端的机器视觉类课程，结合Pynq(Python on Zynq)架构开发的物联网，边缘计算，人工智能，机器人等相关课程，以及这些课程的前导专业课程，如采用Xilinx HLS技术的数字信号处理，数字图像处理类课程的建设。</t>
  </si>
  <si>
    <t>电子信息类，自动化类，计算机类、仪器类等</t>
  </si>
  <si>
    <t>电子信息类，自动化类，计算机类</t>
  </si>
  <si>
    <t>此项目将联合教育部高等学校计算机教学指导委员会，教育部高等学校电子信息类教学指导委员会等指导结构组织教师利用Xilinx的技术平台和前期产学合作成果开展相关技术培训、经验分享、项目研究等工作。Xilinx将提供资金以及直接技术支持，并邀请往期优秀产学合作项目老师进行分享。本项目鼓励西部院校以及青年教师组织申报。</t>
  </si>
  <si>
    <t>电子信息类，自动化类，计算机类等</t>
  </si>
  <si>
    <t>此项目主要支持高校采用Xilinx技术开展各类创新竞赛、建设创新创业教育课程体系、实践训练体系、创客空间等，支持高校创新创业教育改革。</t>
  </si>
  <si>
    <t>Arm</t>
  </si>
  <si>
    <t>Arm公司将与电子信息类教指委、计算机类专业教指委合作，集中建设一批在智能互联方向的培训课程体系与中心。师资培训项目主要面向青年教师，与教指委合作组织教师开展技术培训、经验分享、项目研究等工作，提升教师的工程实践能力和教学水平，打造以智能互联为主导的课程内容培训中心，辐射区域性的培训任务。</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</si>
  <si>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t>
    </r>
  </si>
  <si>
    <t>电子信息计算机等相关专业</t>
  </si>
  <si>
    <t>Arm公司将与电子信息类教指委、计算机类专业教指委合作，开展校内实践条件，推动智能互联应用技术人才培养的实践探索与创新。Arm公司同时将与众多生态圈伙伴协作，共同为大学生双创教育做出贡献。实践条件建设项目以示范课程方向建立‘智能互联’联合实验室推动产学结合，同时以实验室为培训基地，开展课程研讨和技术培训。</t>
  </si>
  <si>
    <r>
      <t>智能嵌入式：嵌入式，DSP，OS，VR/AR等基础体系设计：计算机体系结构SOC，Linux Kernel，VLSI等互联应用</t>
    </r>
    <r>
      <rPr>
        <sz val="10"/>
        <color indexed="63"/>
        <rFont val="Arial"/>
        <family val="2"/>
      </rPr>
      <t xml:space="preserve"> </t>
    </r>
    <r>
      <rPr>
        <sz val="10"/>
        <color indexed="63"/>
        <rFont val="仿宋_GB2312"/>
        <family val="3"/>
      </rPr>
      <t>：无人驾驶，物联网，大数据，异构计算，机器人等 的联合实验室建设</t>
    </r>
  </si>
  <si>
    <t>Arm公司将与电子信息类教指委、计算机类专业教指委合作，开展校外实践基地项目，推动智能互联应用技术人才培养的实践探索与创新。Arm公司同时将与众多生态圈伙伴协作，共同为大学生双创教育做出贡献。校外实践基地建设项目面向高校有关院系，在校外科技园区建设实训中心，提供学生实习实训岗位，高校和公司共同制定有关管理制度，共同加强学生实习实训过程管理，不断提高实习实训效果和质量。</t>
  </si>
  <si>
    <t>智能互联实训中心：以培训，认证为主，建设于科技园区或产业园区，服务于当地人才培养。</t>
  </si>
  <si>
    <t>美国DIGILENT(迪芝伦)科技有限公司</t>
  </si>
  <si>
    <t>依据教育部办公厅关于推荐新工科研究与实践项目的通知要求，开展新工科研究与实践项目。通过校企产学深度合作，与美国DIGILENT科技公司及上下游合作伙伴生态圈有效整合资源，协同实施新工科建设“新结构”“新模式”“新质量”三方面的专题项目。</t>
  </si>
  <si>
    <t xml:space="preserve">电子信息类（含微电子）、仪器科学类、自动化类、计算机类、艺术类等
</t>
  </si>
  <si>
    <t>电子信息类（含微电子）、仪器科学类、自动化类、计算机类</t>
  </si>
  <si>
    <t>面向全日制本科院校的电子信息自动化大类[ 电子信息类（含微电子）、仪器科学类、自动化类]工程专业, 校企共建“翻转课堂”联合课程或配套实验项目，建设“慕课”，“资源开放课”，“视频微课”, 开发理论课程或实验课程配套课件，实验项目，实验指导书，教材或教学演示软硬件系统。课程名称举例：“模拟/数字电子线路”、“FPGA”、“微机原理与接口技术”、“嵌入式系统“、“传感器与检测技术”、“开源虚拟仪器”等等。希望通过与高校在教学内容和课程体系改革方面的合作，共同规划和开发出一系列可共享的课程、教材资源并推广应用，为“新工科”建设提供充分的资源保障。</t>
  </si>
  <si>
    <t xml:space="preserve">电子信息类（含微电子）、仪器科学类、自动化类、计算机类
</t>
  </si>
  <si>
    <t>通过校企合作重构人才培养方案体系中部分内容，将动手实践与创新创业深度融合，按“新工科“建设需要，通过校企共同筹备高校基础类课程以及双创类课程的师资培训项目，共建新的面向教师的培训课程，进行创新创业师资培训，为高校之间交流搭建桥梁，为工程教育注入活力。培训内容举例：【电子信息自动化大类：“数字与逻辑电路与Multisim”、“FPGA”，“开源软硬件创新创业”、“电路与电子学”，“物联网”，“虚拟仪器与虚拟仿真”等】【计算机大类系统能力培养专项：“计算机组成原理”“数逻”等系统能力培养课程内容培训】</t>
  </si>
  <si>
    <t>面向全国高等学校本科院校的电子信息大类及计算机大类理工科专业，通过支持相关专业开展实践条件建设项目，共建符合“新工科“建设需求且迎合互联网时代需求的各类基础教学实验室、专业教学实验室、双创实践基地，促进相关专业与企业合作重构教学内容，优化实践体系，丰富培养方案，拉近产学距离，提升育人质量。举例如： 雨课堂微信云服务电工电子实验室，微信云互连物联网实验室，微信云互连智能传感器实验室，微信云互连智能信息通信实验室。</t>
  </si>
  <si>
    <t>通过校企合作重构人才培养方案体系中部分内容，将动手实践与创新创业深度融合，通过校企共同举办创新创业竞赛，共建“新工科“背景下的创新创业课程，搭建学生创客社团，举办创新创业项目成果展等活动，为高校创新创业教育注入活力。举例：“微信云信息物理系统开源软硬件创新创业课程”。</t>
  </si>
  <si>
    <t xml:space="preserve">电子信息类（含微电子）、仪器科学类、自动化类、计算机类、艺术类等
</t>
  </si>
  <si>
    <t>Trace Software公司</t>
  </si>
  <si>
    <t>面向本科生的教学和课程体系改革。改革目标旨在利用创新的教学方式方法，提高自动化类、机电类相关课程的教学效果，促使学生动手实践，在与业界相结合的实践课程中提高专业水平。</t>
  </si>
  <si>
    <t>自动化类、机电类、机械类相关专业</t>
  </si>
  <si>
    <t>面向院校自动化类、机电类、机械类相关院系由院校与企业合作，组织教师利用公司的软件平台和相关设备开展相关技术培训、经验分享、项目研究等工作，提升教师的工程实践能力和教学水平。</t>
  </si>
  <si>
    <t>此项目主要面向院校有关院系，企业提供软、硬件设备或平台，在院校建设联合实验室、实践基地等，并开发有关的实验教学资源、创新技术研发，提升实践教学水平和技术创新。</t>
  </si>
  <si>
    <t>安世辅伦特（上海）工程软件贸易有限公司(ANSYS 公司）</t>
  </si>
  <si>
    <t>项目面向本科及以上教学的工学专业教师，重点支持学校建设以数值仿真、有限元分析、计算流体力学、燃烧学、电磁仿真等课程，培养学生有限元建模、仿真计算等数值仿真能力。
课程至少包含以下内容：1、面向专业教学的教学算例库；2、以ANSYS产品为辅助手段；3、理论教学与工程实践结合。
建设一批示范课程，以共享辐射更多院校</t>
  </si>
  <si>
    <t>力学/生物医学工程/动力机械及工程热物理/土木工程/船舶与海洋工程/环境科学与工程/农业机械工程/电气工程/安全科学与工程/兵器科学与技术/航空宇航科学与技术/机械工程/电子科学与技术/化工科学与技术</t>
  </si>
  <si>
    <t>工学范围内</t>
  </si>
  <si>
    <t>北京凌阳爱普科技有限公司</t>
  </si>
  <si>
    <t>基于凌阳爱普提供的相关硬件平台，开发完整的教学大纲、教材、PPT、讲义、课后习题、实验设计、教学案例、微课视频、慕课课程等资源，并实现教学资源开放共享。</t>
  </si>
  <si>
    <t>已开设的物联网、嵌入式、微电子、云计算、电子、通信、自动化、计算机和机器人专业中的某一课程的全日制本科高校</t>
  </si>
  <si>
    <t>院系领导、实验中心主任、专业课老师等</t>
  </si>
  <si>
    <t>通过相关项目研究和开发，锻炼学生创新创业能力和实践能力，提升综合素养。针对学校相关的个人以及团队结合公司的技术优势和资源进行项目过程指导，对有价值的项目进行孵化。由凌阳科技向合作院校提供一万元的创业基金，支持学校课程建设或科研经费等.</t>
  </si>
  <si>
    <t>物联网、嵌入式、计算机科学与技术、软件工程等相关专业创新创业项目</t>
  </si>
  <si>
    <t>围绕物联网、嵌入式、电子、通信、电气自动化、计算机、机器人技术等，由企业组织教师开展技术培训、经验分享、项目研究等工作，提升教师的工程实践能力和教学水平。要求培训的教师具备一定的项目开发能力与相关技术的基础知识, 依托我公司原厂项目式培训进行相关的技术指导、经验分享、项目开发。</t>
  </si>
  <si>
    <t>围绕物联网、嵌入式、电子、通信、电气自动化、计算机、机器人技术等专业</t>
  </si>
  <si>
    <t>面向青年教师、教学一线老师、院系领导等</t>
  </si>
  <si>
    <t>学校提供电脑、实验桌、场地等基础条件，凌阳爱普根据学校专业规模共建联合实验室，可用于实践教学、课程设计、毕业设计、创新训练、竞赛培训等使用，达到改善教学、实训、创新培养效果。</t>
  </si>
  <si>
    <t>面向物联网、嵌入式、微电子、云计算、电子、通信、自动化、计算机和机器人专业等理工类的全日制本科高校</t>
  </si>
  <si>
    <t>由凌阳爱普提供师资、软硬件条件、投资基金等，支持高校建设创新创业教育课程体系、实践训练体系、创客空间、项目孵化转化平台等，支持高校创新创业教育改革。改善相关教育课程体系，并将创新创业学习贯穿整个课程体系、完善相关实践教学体系，结合创新创业教育改革项目，完善课程实践体系、创客空间建设项目支持：主要依托于学校现有创客空间资源，提供企业现有真实项目资源案例及建设方案等。</t>
  </si>
  <si>
    <t>大学生实习实训项目</t>
  </si>
  <si>
    <t>由凌阳爱普为学校相关院系专业的学生提供实习实训岗位（大三下学期或大四上学期，可以整班实训），高校和企业共同制定有关管理制度，共同加强学生实习实训过程管理，不断提高实习实训效果和质量。</t>
  </si>
  <si>
    <t>物联网工程、计算机科学与技术、软件工程、通信工程、电子信息、自动化、电气工程等理工类相关专业</t>
  </si>
  <si>
    <t>上海电气集团股份有限公司</t>
  </si>
  <si>
    <t>面向本科生的教学和课程体系改革。改革目标旨在利用创新的教学方式方法，提高电气自动化类、机电类、机械类、信息类相关课程的教学效果，促使学生动手实践，在与业界相结合的实践课程中提高专业水平。</t>
  </si>
  <si>
    <t>涉及本科院校的电气自动化类、机电类、机械类、信息类学院等有关专业。</t>
  </si>
  <si>
    <t>电气自动化类、机电类、机械类、信息类专业</t>
  </si>
  <si>
    <t>浪潮集团有限公司</t>
  </si>
  <si>
    <t>浪潮集团将基于校企合作的大数据方向课程体系的研究、基于SPSS实现的《多元统计分析》课程建设、基于CDIO模式的移动智能设备开发技术课程教学改革研究 、基于校企合作的“网络工程（云计算）专业”课程体系研究与建设 、基于工程项目驱动的《数据库原理与应用》课程改革、《医疗卫生信息化概论》教学内容改革、“金融信息系统”课程建设、基于岗位胜任力的《卫生信息管理概论》课程教学改革研究、信号与系统课程、《Java程序设计》混合式教学研究、《操作系统原理》课程改革与实施、云计算产学实践创新平台建设等项目给予支持。</t>
  </si>
  <si>
    <t>云计算、大数据、计算机、软件工程、信息、金融、电子商务、数学与统计、数据科学与大数据技术、大数据技术与应用等专业，以及拟开设大数据方向或申报大数据专业的相关专业</t>
  </si>
  <si>
    <t>浪潮集团针对拟开办大数据专业或者大数据方向的高校提供课程改革或科研创新服务方面的支撑，依托于企业资源和投入，为社会培养经过实战检验的大数据技能型人才和科研工作者。</t>
  </si>
  <si>
    <t>广州银行</t>
  </si>
  <si>
    <t>通过该项目的建设，直接目的在于：将大学生的征信教育实践与创新创业教育实践有机的结合起来，将诚信文化根植在创新创业教育实践中，优化银校合作机制，与高校联合创新金融学专业人才培养模式，打造可以引领大学生创新创业的诚信文化体系和教育实践平台。最终目标在于：联合培养具有诚实守信品质、专业素质和能力强、勇于实践、敢于创新创业的商界英才。</t>
  </si>
  <si>
    <t>金融学和其他经济管理专业</t>
  </si>
  <si>
    <t>金融学</t>
  </si>
  <si>
    <t>金融学及其他经济管理专业</t>
  </si>
  <si>
    <t>金蝶软件（中国）有限公司</t>
  </si>
  <si>
    <t>面向高校财经学院、经管学院、信管学院等财会类、经管类、信息软件类相关专业，紧密对接新产业，新技术进行专业教学内容和课程体系改革，通过调研新产业、新技术需要的岗位类型及岗位能力，制定与之相适应的人才培养方案，建立配套的教学内容和课程体系，丰富实践教学资源，创新实践教学方法，全面改革和创新专业教学内容和课程体系。</t>
  </si>
  <si>
    <t>财经学院、经管学院、信管学院等财会类、经管类、信息软件类相关专业</t>
  </si>
  <si>
    <t>财会类、经管类、信管类相关专业</t>
  </si>
  <si>
    <t>以培养对接新产业，新技术所需的应用型创新人才为目标，面向高校财经学院、经管学院、信管学院等财会类、经管类、信息软件类相关专业，支持高校开展相关专业方向的师资培训，鼓励教师对新产业，新技术进行深入了解和研究、夯实教师的相关理论知识和实际教学知识，探索运用新技术，新方法提高教学质量和效率。</t>
  </si>
  <si>
    <t>以培养对接新产业，新技术所需的应用型创新人才为目标，面向高校财经学院、经管学院、信管学院等财会类、经管类、信息软件类相关专业，支持高校在校内建立配套的专业实践基地和研究中心，按照工学结合、知行合一的要求，根据生产、服务的真实技术和流程构建知识教育体系、技术技能训练体系和实验实训实习环境，引进企业科研、生产基地，建立校企一体、产学研一体的大型实验实训实习中心，统筹各类实践教学资源，构建功能集约、资源共享、开放充分、运作高效的专业类或跨专业类实践教学平台。</t>
  </si>
  <si>
    <t>以培养对接新产业，新技术所需的应用型创新人才为目标，面向高校财经学院、经管学院、信管学院等财会类、经管类、信息软件类相关专业，支持高校相关专业建立校外实践基地，凭借金蝶庞大的客户资源和合作伙伴群，拓展校外实践基地，形成学校，金蝶，金蝶客户或伙伴三方协同育人、用人的良好局面，增强学生对产业和企业的了解，提高学生岗位实践能力，达到三方协同育人、用人的目的。</t>
  </si>
  <si>
    <t>北京超星尔雅教育科技有限公司</t>
  </si>
  <si>
    <t>围绕国家关于新工科建设的若干要求，结合教育部6月12日正式发布的《新工科研究与实践项目指南》，领会新工科研究与实践项目的新理念、新结构、新模式、新质量、新体系5个部分共24个选题方向，契合新质量选题中关于新工科通识教育课程体系构建以及新型工程教育信息化的探索与实践的主题，加大新工科通识课程体系构建和在线课程应用推广和运行的力度，切实推动高校教学内容和课程体系改革。</t>
  </si>
  <si>
    <t>自然科学类、工程科学类通识课、大类专业基础课、与大数据、互联网+、工业 4.0、虚拟现实、信息素养等相关的理工类、信息技术类基础学科、有区域、民族、行业或专业特色的通识类选修及专业基础课等。</t>
  </si>
  <si>
    <t>工科</t>
  </si>
  <si>
    <t>深入探讨移动互联网时代移动教学平台的应用，关注由此带来的教学模式和手段的改革。开展基于学习通移动教学平台的混合教学模式的应用，挖掘出具有可推广性的移动教学案例。本项目按照教学及管理的真实应用情景进行设计，鼓励各参评单位基于超星移动端进行本项目要求之外的情景设计提案，由校级或学院为主体进行项目申报的，学校或院系要提供配套财力或资源支持，以教师个体为主体进行项目申报的，无配套经费支持要求。</t>
  </si>
  <si>
    <t>通用学科</t>
  </si>
  <si>
    <t>北京首都机场航空服务有限公司</t>
  </si>
  <si>
    <t>各院校有意向的学生通过学院组织，企业统一面试，以学校为单位到企业实习。校外岗位实践课程：校外实践课程分为两种类型，一种是利用至少半学期的时间，将学生们的课程设置在民航的一线岗位上。第二种，是在民航运输的旺季，春运、暑运期间，组织学生利用假期时间，进行岗位实习。以上两种形式的目的是希望学生真正将自己所学，所想发挥到工作岗位，从而补充学子在校园学习时的不足，以做到学有所用，学以致用。除面对航服公司院校的学生外，同时希望全国其他航空院校及专业的学生与我们联系，使校外岗位实践课程内容更加丰富。</t>
  </si>
  <si>
    <t>涉及专业有：航空相关专业、英语专业、旅游相关专业、服务相关专业</t>
  </si>
  <si>
    <t>民航教师培训课程：航服公司在教学方面拥有民航丰富教学经验的教师团队，拥有多年的民航工作及授课经验。通过在线学习、参观交流、技术培训形式、利用实训设备，及首都机场的岗位实习等机会，提高教师教学水平，推进双师型教师队伍建设。</t>
  </si>
  <si>
    <t>面向院校教师提供培训服务</t>
  </si>
  <si>
    <t>与合作院校共建“首都机场航空服务人才培养基地”，与企业合作开设航空人才培养中心后，校企共建人才培养实训基地。
1.在校内建设航空模拟仓实训室，实训基地按照CCAR-121R2部标准建立培训机构，尽量满足航空公司对客舱乘务员的实训人员的整体培训要求。2.在校内建设模拟机场实训设备主要设有，交换机售订票柜台，交换机售订票柜台、行程单耗材实训模拟订票软件计算机行李称重传输带、打登机牌实训登机口阅读器、台式登机口阅读器值机柜台、登机柜台脱机离港软件、登机口模拟软件安检门等相关地勤设备。3.在校内建设形体房化妆间提高航空学院学生的实践与实操能力，拓展学校招生宣传的平台，增强和发挥航空专业的优势。</t>
  </si>
  <si>
    <t xml:space="preserve">实践融入校园，增强学生入职后的实用性
</t>
  </si>
  <si>
    <t>龙芯中科技术有限公司</t>
  </si>
  <si>
    <t>希望通过与高校在教学内容和课程体系改革方面的合作，共同规划和开发出一系列可共享的课程、教材资源并推广应用，为计算机系统教学系统能力培养建设提供充分的资源保障。学生能够理解计算机系统的整体性、关联性、层次性、动态性和开放性，掌握计算机硬软件协同工作及相互作用机制，并综合运用多种知识与技术完成全系统开发的能力。配合以系统能力培养为目标的计算机专业课程改革，校企共建《数字逻辑》、《计算机组成原理》、《计算机体系结构》、《操作系统》、《并行计算》等系统实验课程资源。</t>
  </si>
  <si>
    <t>计算机及相关专业</t>
  </si>
  <si>
    <t>面向全日制本科院校的计算机类、电子信息类等专业，通过合作建设符合时代需求的各类基础教学实验室、专业教学实验室、双创实践基地，引入国际先进实践教学理念，促进相关专业与龙芯合作重构教学内容，优化实践体系，丰富实践环节培养方案，拉近产学距离，提升育人质量。结合龙芯开源计划，将龙芯开源软硬件体系用于教学实验与实践课堂，建设产学研结合的实验室。</t>
  </si>
  <si>
    <t>固高派动（东莞）智能科技有限公司</t>
  </si>
  <si>
    <t>根据国家智能制造2025的指导方针，将工业自动化领域的新技术与实验室相结合，设计、实施综合型的实验对象，并配套完善理论指导以实现性能优化、节拍加速等工业现场所需的实质能力。</t>
  </si>
  <si>
    <t>机械设计、自动化、电子信息技术等专业</t>
  </si>
  <si>
    <t>机械和自动化相关专业</t>
  </si>
  <si>
    <t>工业机器人控制、工业机器人应用工艺方向的研究及实验对象设计；
机器视觉技术的研究及实验对象设计；
伺服驱动技术的研究及实验对象设计；
工业现场总线、工业信息化、工业互联网及工业云技术的研究及实验对象设计。</t>
  </si>
  <si>
    <t>设计机械相关专业、自动控制相关专业。应用在工业自动化领域、智能制造、工业信息化、物联网等领域</t>
  </si>
  <si>
    <t>机械专业师资培训：为机械相关专业的教师提供实验平台，将理论应用到生产实践中。同时将工业现场最先进的技术和设备提供给教师进行研究 
自动化专业师资培训：为自动化相关专业的教师提供实验平台以及控制理论研究的对象，提供与香港科技大学、哈尔滨工业大学、西安交通大学等高校教师学术交流平台。</t>
  </si>
  <si>
    <t>机电专业方向的教师，将教学大纲的知识点与工业自动化最新技术融合在一起，提高教师的实践能力以及理论对实践的指导能力</t>
  </si>
  <si>
    <t>固高派动提供工业机器人、自动化设备等实践对象，供在校师生进行校外实践。固高派动联络其工业客户，提供行业自动化装备，供在校师生进行校外实践培训。师生在实践基地，参与实际产品、项目的研发、设计、实施和调试过程，将课堂理论与工程实践充分结合。</t>
  </si>
  <si>
    <t>涉及机电方向专业，针对工业自动化、工业机器人、智能制造等领域进行校外实践</t>
  </si>
  <si>
    <t>基于固高派动开放式运动控制和机器人核心技术在应用领域的创新创业项目研发产品或技术，可以成为固高派动应用领域配套产品的项目。在工业自动化领域对现有工艺进行创新。</t>
  </si>
  <si>
    <t>台达集团</t>
  </si>
  <si>
    <t>建设从实际工程应用出发，将工程性、知识性、科学性、创造性及项目管理融为一体的系列教材。</t>
  </si>
  <si>
    <t>电气、机械、自动化等相关专业</t>
  </si>
  <si>
    <t>项目计划支持30位全日制本科院校的专业教师参与台达师资培训，学习行业最新产品和技术，实际演练各种指令练习等，提升教师的工程实践能力和教学水平。</t>
  </si>
  <si>
    <t>自动化专业、机电一体化专业等相关专业方向的</t>
  </si>
  <si>
    <t>珠海世纪鼎利</t>
  </si>
  <si>
    <t>以世纪鼎利产业资源及行业优势，吸引高校、企业、科研院所及地方政府的多方协同，构建优势互补、项目共建、成果共享、利益共赢的人才培养共同体。结合新经济发展趋势和产业需求，构建多主体参与、产学研融合的新工科人才协同培养模式。 
建设面向新兴产业领域的产业化学院，如互联网+学院、智能制造学院、大数据学院等；建设一批集教育、培训、研发一体的共享型协同育人实践平台；形成有利于社会机构深度参与高校专业培养目标制定、课程设置、教学内容和方法改革、质量评价等活动的机制。</t>
  </si>
  <si>
    <t>面向新兴产业领域的产业化学院，如互联网+学院、智能制造学院、大数据学院等</t>
  </si>
  <si>
    <t>新兴产业相关专业</t>
  </si>
  <si>
    <t>主要面向物联网应用技术领域、移动通信技术领域、大数据技术领域、智能制造技术领域，资助合作院校建设创新人才实训基地。通过优势互补、资源整合，依托基地引进技术标准和资源，承接产业中具有行业代表性的真实项目，创新现代学徒制教学，培养高素质技术技能型人才。</t>
  </si>
  <si>
    <t>主要面向物联网应用技术领域、移动通信技术领域、大数据技术领域、智能制造技术领域</t>
  </si>
  <si>
    <t>物联网、移动通讯、大数据、智能制造</t>
  </si>
  <si>
    <t>中软国际</t>
  </si>
  <si>
    <t>中软国际产学合作协同育人-新工科建设项目（新工科多方协同育人模式改革与实践）面向全国高等学校计算机相关专业，及部分具备新工科实践基础条件的传统工科专业，以重点领域紧缺人才培养为主线，进一步推动开放式办学，创新大学组织模式，树立创新型、综合化、全周期工程教育“新理念”，构建新型工科和传统工科相结合的学科专业“新结构”，探索实施工程教育人才培养的“新模式”，与学校共建一批面向新兴产业领域的产业化学院，或跨专业、跨学科共享型创新创业实践基地。</t>
  </si>
  <si>
    <t>软件工程、计算机科学与技术、网络工程、信息与计算科学、物联网工程、电子信息、通信工程、电子商务</t>
  </si>
  <si>
    <t>面向全国高等学校本科计算机相关专业群，根据“卓越工程师教育培养计划”的总体思路，提供以人才培养为核心的高校智慧教育云平台整体解决方案，注重内容建设，与实训实践、创新创业相结合模式共建专业，共同培养适应社会经济发展的高层次技术技能人才、复合型人才。</t>
  </si>
  <si>
    <t>面向全国高等学校计算机、软件工程、电子商务类相关专业教师，引入中软国际教育专家委员会专业体系研发经验和成果以及中软国际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</si>
  <si>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面向全国高等学校计算机相关专业，包括并不限于软件工程、计算机科学与技术、网络工程、信息与计算科学、物联网工程等专业（以下简称“IT类专业群”），以应用型人才培养为主线，以强化学校相关专业实践教学能力，改进实践教学效果为目标，依托中软国际高校实训云平台，引入中软国际技术体系、课程资源和教学模式，帮助相关专业完善实践教学条件。</t>
  </si>
  <si>
    <t>在中软国际各地30家分公司建立“XXX大学-中软国际校外实践基地”，引入中软国际企业文化、专业技术体系、项目实践案例、企业师资和智慧教育云等资源，开展大学生课程实践和项目实践学习，提升学生技术和项目的实践和创新能力，通过行业认知、专业认知等职业素质培养，提升学生的综合能力和素质，实现学生到企业准员工的角色转变，提高学生专业对口就业率和薪金整体水平。</t>
  </si>
  <si>
    <t>面向全国高等学校本科计算机相关专业群的应用型人才开展培养及训练。采取项目驱动，工学结合模式，企业投入人才培养与训练体系、平台与资源，与高校共建共享，在校内建设集教（教学）、训（实训）、测（测试）、评（评价）、职（职业素质拓展）、创（创业孵化）六位一体大学生创新创业训练基地，以产业最新需求和实际生产问题，引导大学生以问题和课题为核心开展创新创业实践。</t>
  </si>
  <si>
    <t>达内教育集团</t>
  </si>
  <si>
    <t>面向全国高等学校计算机科学与技术、软件工程、网络工程、物联网、数字艺术等本科及以上相关专业，与申报院校课程融合、内容共建。旨在协助院校打造产学研融合的教学模式，提供先进的人才培养方案，丰富实践教学内容，提升科研水平，促进专业发展。</t>
  </si>
  <si>
    <t>计算机科学与技术、软件工程、网络工程、电子商务、信息与计算科学、电子信息工程、计算机应用与维护、数字媒体、电子商务、网络工程、会计学等本科及以上相关专业</t>
  </si>
  <si>
    <t>互联网应用开发、大数据开发、移动互联开发、物联网工程、数字媒体艺术、互联网营销、云计算开发与运维、主办会计、虚拟现实开发、Web前端开发和软件测试等11个课程方向</t>
  </si>
  <si>
    <t>面向全国高等学校计算机科学与技术、软件工程、网络工程、物联网、数字艺术等本科及以上相关专业，与立项院校共建校内实践基地和建设联合实验室，并开发有关的实验教学资源，提升实践教学水平。原则上，校内实践基地和联合实验室不得重复申报。</t>
  </si>
  <si>
    <t>面向全国高等学校计算机科学与技术、软件工程、网络工程、物联网、数字艺术等本科及以上相关专业，以应用型人才培养为目标，提供专业实训环境和完善的实践教学体系，推行差异化教学模式和项目管理制度，并通过企业真实项目或技术岗位实习实训，提升院校实践教学水平和学生就业质量。</t>
  </si>
  <si>
    <t>慧科教育科技集团有限公司</t>
  </si>
  <si>
    <r>
      <t xml:space="preserve">该类项目鼓励以下形式的实践和探索：
</t>
    </r>
    <r>
      <rPr>
        <sz val="10"/>
        <color indexed="63"/>
        <rFont val="Arial"/>
        <family val="2"/>
      </rPr>
      <t xml:space="preserve"> </t>
    </r>
    <r>
      <rPr>
        <sz val="10"/>
        <color indexed="63"/>
        <rFont val="仿宋_GB2312"/>
        <family val="3"/>
      </rPr>
      <t xml:space="preserve">A类：通过校企合作，围绕当前产业热点共建课程体系，探索产业人才需求和高校教育过程的深入对接和互动，开展教育模式改革；
</t>
    </r>
    <r>
      <rPr>
        <sz val="10"/>
        <color indexed="63"/>
        <rFont val="Arial"/>
        <family val="2"/>
      </rPr>
      <t xml:space="preserve"> </t>
    </r>
    <r>
      <rPr>
        <sz val="10"/>
        <color indexed="63"/>
        <rFont val="仿宋_GB2312"/>
        <family val="3"/>
      </rPr>
      <t>B类：利用混合式教学、实境编程技术等提升教学质量，并通过学习过程行为分析改进教学效果。</t>
    </r>
  </si>
  <si>
    <t>大数据、云计算、物联网、互联网营销、互联网金融、虚拟现实、增强现实、人工智能、交互设计等</t>
  </si>
  <si>
    <t>通过组织师资培训，培养一批能开展新兴科技领域教学工作的教师，助力高校新兴科技领域的人才培养。</t>
  </si>
  <si>
    <t>人工智能、虚拟现实、增强现实、大数据、云计算、智能硬件、互联网产品设计、互联网营销、金融科技等</t>
  </si>
  <si>
    <t>围绕云计算、大数据、人工智能、虚拟现实/增强现实、网络空间安全（网络信息安全）等新兴学科方向，通过校企合作，共建符合行业标准的实践平台，提升学生动手实践能力及综合素质。</t>
  </si>
  <si>
    <t>云计算、大数据、人工智能、虚拟现实/增强现实、网络空间安全（网络信息安全）等</t>
  </si>
  <si>
    <t>面向高校开展创新创业教育合作计划，鼓励高校分享创新创业教育最佳实践案例、共建创新创业教育在线课程、创新创业教育实践教材、创新创业教育混合式教学实践、创新创业大赛案例分析与研究、搭建精益创业教育实训基地、举办创新创业教育研讨会等，开展以技术创新为核心的创客教育。</t>
  </si>
  <si>
    <t>创新创业</t>
  </si>
  <si>
    <t>围绕目前“互联网+”产业的热点技术，包括云计算、大数据、互联网金融、互联网营销、互联网产品设计等，慧科集团联合生态企业提供项目研究课题和资金支持，学生在教师指导下自主组建团队申报项目，并由慧科集团安排企业导师进行项目过程指导，由高校指导教师按照大学生创新创业训练计划的要求对项目进行日常管理。</t>
  </si>
  <si>
    <t>云计算、大数据、互联网金融、互联网营销、互联网产品设计等</t>
  </si>
  <si>
    <t>中联集团教育科技有限公司</t>
  </si>
  <si>
    <t>面向高校财经专业建设，由中联教育提供经费、技术平台、行业案例及专家资源的支持，将最新商业案例、行业用人需求等，通过教学方法和内容及教学技术的改革，协同开发特色课程14门以推动高校财经专业3大新方向（中小企业财务管家、财税一体、智慧会计）的建设与改革，建成满足商业环发展所要求的财经人才培养路径，并通过开发可共的课程资源，进行广泛传播。</t>
  </si>
  <si>
    <t xml:space="preserve">中小创微企业的财务管家，会计学、审计、财务管理、资产评估与管理、审计、税务
</t>
  </si>
  <si>
    <t>会计学、审计、财务管理、资产评估与管理、审计、税务</t>
  </si>
  <si>
    <t>推动各行业典型企业与院校合作，将分别设立华东、华北、西南、华南4个区域的教师实践基地，通过区域企业与院校对接，形成以生产型企业、商贸服务型企业、金融机构为主体的教师顶岗计划，组织师资进企业真项目真做，推进“百校千企名师计划”定期进企业专家经验分享，并借助云教学平台进行案例库开发，以帮助经管专业师资认知商业，扩展视野，提升能力。</t>
  </si>
  <si>
    <t>产业方向：生产型企业、商贸服务型企业、金融机构</t>
  </si>
  <si>
    <t xml:space="preserve"> 会计学、审计、财务管理、资产评估与管理、审计、税务</t>
  </si>
  <si>
    <t>借助中联各业务板块及各地分公司资源，中联负责设计和落地校内实践基地建设方案，并引流优质客户业务进入校园，基于“企业工作坊”真正让老师与学生在校期间就可以参与到实际工作，完成真实客户任务和工作，逐步建设成为面向社会、服务社会的财经服务机构。 联合院校在校园内建立真实企业工作坊（会计师事务所、税务师事务所、企业管家创新创业工作室），依托该主体，实现财经人才教育真正的校内实践基地，同时通过中联集团云实践平台定期向院校输送脱敏企业案例数据及工作任务，支撑院校进行实践教学平台内容建设，建立财经专业实践教学示范基地。</t>
  </si>
  <si>
    <t>中联将联合优质财经毕业生用人单位、各大会计师事务所、税务是事务所及各金融机构，与院校合作建设校外顶岗实践基地，为在校学生提供高质量的实习岗位，通过建立“双导师制”实习模式，对实践过程与结果评定，以量化并提升实习质量和效率</t>
  </si>
  <si>
    <t>为提升高校创新创业教育教学水平，提升学生创新创业意识，锻炼创新思维能力和创业实践能力，提升综合素质，将分别就创新创业训练项目设计、创新创业教育课程建设项目、教改项目等维度进行协同合作，支持院校创新创业教育发展与创新</t>
  </si>
  <si>
    <t>产业：艺术、商业、科技领域</t>
  </si>
  <si>
    <t>中高国际教育科技集团</t>
  </si>
  <si>
    <t>项目面向全日制高校机械、电子、自动化等相关专业和教师，依托德国工业4.0核心理念和德国工业4.0企业资源，建立符合智能制造及工业4.0课程体系，开发相关课程为主要建设目标，拟在全国与43家高校合作， 共建工业机器人、3D打印、新能源汽车三个专业的共43门课程，每所高校负责一门课程的开发工作。</t>
  </si>
  <si>
    <t>工业机器人专业、3D打印专业、新能源汽车专业</t>
  </si>
  <si>
    <t>工业机器人、机械设计、制造相关专业</t>
  </si>
  <si>
    <t>师资培训项目面向全日制高校汽车、电子、工业设计等相关专业负责人和骨干教师，对受训教师进行线上培训，并提供企业师资及课程资源对受训教师系统的理论提升、素质培养和技能训练。</t>
  </si>
  <si>
    <t>汽车、电子、工业设计等相关专业</t>
  </si>
  <si>
    <t>项目面向全日制高校机械、电子、自动化、车辆工程等相关专业，以推广智慧型移动互联教育和实训基地建设为主要目标，实现学校软硬件一体化的教学实训环境。其中智慧型互联教学平台是集在线课程、直播活动，机器人模拟仿真、虚拟实训等于一体，实训基地硬件建设集产品设计、智能生产、智能检测于一体，打造真正智能化的软硬件与一体的实践条件。</t>
  </si>
  <si>
    <t>机械、电子、自动化、车辆工程等相关专业</t>
  </si>
  <si>
    <t>校外实践基地建设项目面向全日制高校机械、电子、自动化、车辆工程等相关专业，以为广大学生提供校外实践机会，选拔优秀人才，为企业输送需求人才，建立校企合作关系为目标，建立长期稳定的实训环境和人才定向培养方向，提高学校教学质量并引导就业。</t>
  </si>
  <si>
    <t>软通动力信息技术（集团）有限公司</t>
  </si>
  <si>
    <t>在软通动力与各高校计算机专业进行校企合作的基础上，通过教学内容和课程体系改革的方式，形成企业岗位的专业培养新模式，打破传统大学中学生的约束性的教学方式，根据IT行业的发展需求、企业的技术背景、学校的教学特色发展，把高校的计算机专业相关课程与企业的实践经验相结合，努力培养出更符合企业需求的计算机专业人才。</t>
  </si>
  <si>
    <t>计算机科学与技术、软件工程、通信工程、物联网、大数据等</t>
  </si>
  <si>
    <t>泛计算机类相关专业</t>
  </si>
  <si>
    <t>联合师资培养项目旨在将软通动力公司多年来在IT行业积累的成功经验，技术沉淀，结合高校的“双师建设”方向，让合作高校的年轻教师和技术骨干教学获得在企业大型项目实际锻炼，或者通过技术交流方式让企业项目技术经理与高校老师进行长期线上线下交流，从而达到师资培训和资源共享，不断提升高校师资队伍的应用型能力。培训内容主要为IT前沿技术框架培训和创新创业导师培训，并配合线上线下培训活动相结合的模式开展。线上学习利用软通大学官方iCollege平台，提供在线学习、在线交流互动、在线答疑等服务。线下学习为2-3天以内集中短训，由培训师带领参训教师参与技术研讨、课题研究、学习和交流活动。</t>
  </si>
  <si>
    <t>物联网实验室设计，是以物联网技术为核心，兼顾当前流行技术的发展趋势，注重各种技术之间的融合与灵活应用，理论联系实验，实验联系工程项目，既可满足日常教学要求，同时注重创新实验及项目实践，能够将物联网技术真正融会贯通到实际应用中。
建设物联网实验室，将本着培养学生合理的知识结构、具备扎实的电子技术、现代传感器和无线网络技术、物联网相关高频和微波技术，有线和无线网络通信理论、信息处理、计算机技术、系统工程等基础理论，掌握物联网系统的传感层、传输层与应用层关键设计等专门知识和技能，并且具备在本领域跟踪新理论、新知识、新技术的能力以及较强创新实践能力。</t>
  </si>
  <si>
    <t>软通大学依托软通动力乐业空间在城市创新共合体方面的经验和能力，与高校共建离岸实训基地，软通大学将软通动力在IT行业内的真实项目进行信息脱敏，模块解耦后作为实训项目，严格按照公司的管理方式进行实训，实训基地以软通的技术标准和服务标准为基础，建设IT孵化中心、研发中心、云教育中心、解决方案中心，实现企业孵化、IT人才培养、软件研发、综合云服务平台等功能。实训中，采用真实的项目管理与软件工程方法，软通动力派驻项目经理作为导师。实训基地以项目验收作为考核标准，通过不同周期的项目实训使学生具备软件工程、团队合作、敏捷开发的能力。</t>
  </si>
  <si>
    <t>本项目立足于当前国家政治、经济、教育大环境，积极响应国家号召，大力推动大众创业、万众创新。主要面向高等院校展开产学研协同合作，宗旨为：培养具有突出时代创新创业精神和领导力、拥有优秀企业家品质、能够在互联网企业、高科技公司、创新研发等新事业技术机构进行独立项目运作和管理的创新型人才。激发高校师生创新创业热情，支持高校师生的创新创业，搭建适合创新创业人才培养、科研专利成果转化和高新技术企业孵化的微环境。</t>
  </si>
  <si>
    <t>计算机类相关专业、管理类专业等。</t>
  </si>
  <si>
    <t>泛计算机类相关专业，管理类</t>
  </si>
  <si>
    <t>安徽省科大奥锐科技有限公司</t>
  </si>
  <si>
    <t>项目建设针对传统教学管理手段下在实验课前预习、课堂教学、课后复习与交互、实验报告、实验考试等教学环节中制约实验教学质量提升瓶颈问题，研究开发虚拟仿真实验资源及虚实结合的实验教学环节系列管理系统，通过信息化手段改造实验教学环节，改革传统的实验课程教学模式，创建适应学生自主学习的教学环境，切实提高实验教学效果、教学管理与服务水平。重点支持涉及高危或极端的环境、实验存在不可及或不可逆的操作、高成本、高消耗、大型或综合训练实验项目的虚拟仿真资源开发；数字化实验报告标准模板开发；实验教学管理系统设计开发。</t>
  </si>
  <si>
    <t>面向全日制高等院校，各实验教学中心、校级实验教学管理部门。物理、电子、生物、化学、机械、土木、计算机、金融、文学、天文、航空航天、海洋、材料、能源、地质。</t>
  </si>
  <si>
    <t>各实验教学中心、校级实验教学管理部门</t>
  </si>
  <si>
    <t>北京中科致远科技有限责任公司</t>
  </si>
  <si>
    <t>由企业提供经费、师资、技术、平台等方面的支持，将产业和技术的最新发展、行业对人才培养的最新要求引入教学过程，通过课程或系列课程的建设，推动高校更新教学内容、完善课程体系，建成能够满足行业发展需要、可共享的课程、教材资源并推广应用。</t>
  </si>
  <si>
    <t>面向高校经管学院、财会学院、信管学院等经管类、信息类相关专业，围绕培养创新型复合性综合应用人才总目标</t>
  </si>
  <si>
    <t>经管类、信息类</t>
  </si>
  <si>
    <t>围绕培养创新型复合性综合应用人才总目标，支持高校开展商科教学专业方向的师资培训，通过提高教学技术、优化教学方法和设计教学逻辑等的研究，提高教师教学水平和教学质量。</t>
  </si>
  <si>
    <t>面向高校经管学院、财会学院、信管学院等经管类、信息类相关专业</t>
  </si>
  <si>
    <t>面向高校经管学院、财会学院、信管学院等经管类、信息类相关专业，围绕培养创新型复合性综合应用人才总目标，支持高校开展商科实践教学专业方向的实践条件建设方案设计，加强实验实训中心建设与管理机制创新研究，深入开展教学做一体化和提升岗位职业能力研究。</t>
  </si>
  <si>
    <t>高校经管学院、财会学院、信管学院等经管类、信息类相关专业</t>
  </si>
  <si>
    <t>面向高校经管学院、财会学院、信管学院等经管类、信息类相关专业，围绕培养创新型复合性综合应用人才总目标，支持高校开展商科专业方向的校外实践基地建设，依托中科先进技术及人才培养体系，探索新型校外实践基地培养模式和管理机制，增强学生实践能力，提升教师实践教学水平，提升校外实践教学质量及效果。</t>
  </si>
  <si>
    <t>双创教改项目围绕促进学生创新创业意识普及和创新创业能力培养，支持创新创业教育课程建设和创新创业教学改革实践，推动高校全面开展创新创业教育，配合高校创新创业专项师资培养，扩充创新创业教育课程资源，健全与专业融合的新型创新创业教育体系，促进高校开展创新创业教育教学方式改革，探索高校创新创业生态建设，最终将各课题研究成果梳理整合为“中国双创教育白皮书”，并形成可复制可推广的经验和做法。</t>
  </si>
  <si>
    <t>创新创业教育方向的课程大纲、课程实验与实践、实践设备和实践平台的建设方案、创新创业实验教学平台联合实践教育基地和孵化空间等场所的建设实践方案、创新创业生态各体系建设实践方案</t>
  </si>
  <si>
    <t>经管类、信息类、计算机类</t>
  </si>
  <si>
    <t>武汉泰乐奇信息科技有限公司（治趣）</t>
  </si>
  <si>
    <t>项目面向医学类院校教师及教学团队，以提升医学生临床思维和临床实践能力为目标，结合临床医学专业特色和人才培养需求，以治趣教学平台和教学资源（计算机模拟病例）作为教学改革的有效途径，着力打造一批高水平、创新型的可用于临床思维教学、培训、考核、评价的教学新型课程和课程资源，建设高质量计算机虚拟病例库，推动医学教育教学模式改革。A类：临床思维教学课程体系建设项目，数量15项，资助额度3万。最终项目成果形式为临床思维教材和配套使用治趣平台进行临床思维教学的课程方案。B类：临床思维教学/考核内容建设项目，数量5项，资助额度3万。最终形成一系列以疾病/症状为中心，不同层级、不同用途的临床思维能力培养病例库。</t>
  </si>
  <si>
    <t>涉及临床医学专业、模拟医学教育行业、计算机大数据方向</t>
  </si>
  <si>
    <t>医学类专业</t>
  </si>
  <si>
    <t>新道科技股份有限公司</t>
  </si>
  <si>
    <t>面向高校经管学院、财会学院、信管学院等经管类、信息类相关专业，围绕培养创新型复合性综合应用人才总目标，支持高校开展商科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</si>
  <si>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面向经管专业、信管专业、财会专业等相关专业，主要面向工商业、制造业、信息产业与现代服务业</t>
  </si>
  <si>
    <t>经管专业、信管专业、财会专业</t>
  </si>
  <si>
    <t>专业不限，主要面向工商业、信息产业与现代服务业</t>
  </si>
  <si>
    <t>北京神州泰岳教育科技有限公司</t>
  </si>
  <si>
    <t>1.面向专业及对象：已开设计算机、信息工程、网络安全等专业的高校。
2.建设目标和内容：以网络安全实践育人平台为载体，打造高校网络安全人才培养新模式，以专业共建方式开展合作。</t>
  </si>
  <si>
    <t>网络安全、人工智能、大数据</t>
  </si>
  <si>
    <t>计算机、信息工程、网络安全、信息安全等</t>
  </si>
  <si>
    <t>1.面向专业及对象：已开设大数据、计算机、信息工程等专业的高校。
2.建设目标和内容：通过人工智能大数据实践育人平台，打造人工智能大数据人才培养新模式，以专业共建方式开展合作。</t>
  </si>
  <si>
    <t>网络安全、人工智能大数据</t>
  </si>
  <si>
    <t>计算机、信息工程、网络安全、大数据等专业等</t>
  </si>
  <si>
    <t>1.面向专业及对象：已开设创新创业基础课程、纳入学分管理、有配套师资队伍的高校。
2.建设目标和内容：高校解决基础条件，泰岳教育协助高校建设创新创业教育课程体系，以专业共建方式开展合作。</t>
  </si>
  <si>
    <t>创新创业教育、新媒体</t>
  </si>
  <si>
    <t>创新创业、市场营销、电子商务、新闻传播、广告设计与制作等专业</t>
  </si>
  <si>
    <t>1.面向专业及对象：已开设市场营销、电子商务、新闻传播等专业，有学分和师资队伍的高校。
2.建设目标和内容：泰岳教育协助高校建设新媒体运营人才培养课程体系和配套教材内容，以专业共建方式开展合作。</t>
  </si>
  <si>
    <t>1.面向专业及对象：已开设创新创业基础课程、纳入学分管理、有配套师资队伍的高校。
2.建设目标和内容：高校提供场地和基础条件，泰岳教育提供创业实训项目与运营资金支持，共同建设大学生创业实训基地，以专业共建方式开展合作。</t>
  </si>
  <si>
    <t>创新创业实训项目</t>
  </si>
  <si>
    <t>百长汽车服务（上海）有限公司</t>
  </si>
  <si>
    <t>通过教学培训、教学实训、创业实战训练营、汽车文化展览会策划与执行等方式，将学院理论与实景实践相结合，大力培养专业性、实用性相统一的汽车商务管理人才，不断孵化创新创业项目，推动汽车行业及汽车后市场的蓬勃发展。</t>
  </si>
  <si>
    <t>汽车销售、汽车租赁、汽车金融及汽车后市场服务</t>
  </si>
  <si>
    <t>汽车类</t>
  </si>
  <si>
    <t>通过师生教学创新项目、教师实践实训项目、校企联盟行业课题研究项目等子项目，与时俱进，更新教学内容，变革教学授课方式，加快双师制体系建设，将教师队伍理论研究转化为实际生产力。除此之外，校企共设教学研究课题，提高整个汽车行业理论研究水平。</t>
  </si>
  <si>
    <t>汽车销售、汽车租赁、汽车展览、汽车金融及汽车后市场服务</t>
  </si>
  <si>
    <t>杭州朗迅科技有限公司</t>
  </si>
  <si>
    <t>项目主要面向电子信息类各高校教师，问地方产业需求建专业，利用现有学科的专业优势，在“老”专业中设置应用导向的新方向；面向电子信息、微电子等新兴产业建设，新增新工科专业。
该项目须完成以下任务：
1）“新工科”专业建设可行性报告；
2）“新工科”专业人才培养方案。</t>
  </si>
  <si>
    <t>电子信息类专业、IC产业</t>
  </si>
  <si>
    <t>电子信息类专业</t>
  </si>
  <si>
    <t>朗迅科技与院校合作成立朗迅学院，朗迅学院为院校师生提供“新工科”专业科研、实习基地及培训，学校和企业共同审定人才培养方案、合作编写教材，企业常年提供顶岗实习“预就业”岗位，参与学生评价考核。</t>
  </si>
  <si>
    <t>该项目专注于IC产业链，主要包括IC设计、制造、封测以及电子产品设计开发的真实案例采集，建立企业真实案例库，可用于教师课堂教学，丰富课堂内容，紧密联系校企，也有针对性地为企业培育相关技术技能人才。可以借助朗迅科技自主研发的一套先进、严谨、科学的教育体系研究方法论和现有资源，整合并引入企业资源进行实施。该项目共包含以下四项内容，每个内容的成果数量要求20个以上：
（1）集成电路版图设计案例收集与制作。
（2）集成电路制造工艺案例收集与制作。
（3）集成电路封测工艺案例收集与制作。
（4）电子产品设计开发案例收集与制作。</t>
  </si>
  <si>
    <t>微电子专业、IC产业</t>
  </si>
  <si>
    <t>微电子专业</t>
  </si>
  <si>
    <t>该项目主要围绕微电子专业的教学需求，紧密联系微电子专业人才培养细则，设计开发相关教学视频素材、文本素材、图像素材等，并建立云平台系统实现数据、素材共享。该项目共包含以下四项内容，每个内容的成果数量要求20个以上：
（1）课程视频素材。
（2）课程文本素材。
（3）课程图像素材。
（4）课程虚拟仿真素材。</t>
  </si>
  <si>
    <t>该项目以集成电路为核心开展微电子专业的新课程开发，主要面向微电子的专业课程，包括集成电路、版图设计及仿真、验证，芯片封装测试，芯片应用等环节，设计前沿专业课程体系，包括实训课程、专题课程及视频慕课。</t>
  </si>
  <si>
    <t>项目为电子信息类各高校提供校内实训场所，主要围绕IC产业链组织实施方案，共建云平台系统，实现各高校信息的共享与交流。
实践条件建设项目须完成以下任务：
1）对实训项目内容进行需求调研。
2）针对实训项目内容进行实训配套设备选定。
3）各方案评选。</t>
  </si>
  <si>
    <t>电子信息类</t>
  </si>
  <si>
    <t>无锡中科智库物联网技术研究院有限公司</t>
  </si>
  <si>
    <t>项目面向全国物联网工程专业、嵌入式系统工程专业、软件工程专业、网络工程专业、机器人工程专业、通信工程专业等专业的院校，无锡中科智库物联网技术研究院有限公司依托中国科学院物联网研究发展中心平台资源，协助完成学校工程技术人才调研，做好增量优化、存量调整，将产业和技术的最新发展、行业对人才培养的最新要求及时反馈到学校，以便学校对教学内容和课程体系，作出及时调整，建成满足行业发展需要的课程和教材资源，打通“最后一学里”。</t>
  </si>
  <si>
    <t>物联网工程专业、嵌入式系统工程专业、软件工程专业、网络工程专业、机器人工程专业、通信工程专业等电子、计算机类专业</t>
  </si>
  <si>
    <t>物联网工程专业、嵌入式系统工程专业、软件工程专业、网络工程专业、机器人工程专业、通信工程专业</t>
  </si>
  <si>
    <t>项目面向全国物联网工程专业、嵌入式系统工程专业、软件工程专业、网络工程专业、机器人工程专业、通信工程专业等电子、计算机类专业一线授课老师，依托中国科学院物联网研究发展中心19个内部研发单元和15家兄弟公司的资源，为院校提供30个定岗实习岗位。实习形式有现场观摩、组织培训、岗位实操、参与项目研发和技术改造等。老师实习期间有企业发放实习工资2000元/人，对参与的项目以项目贡献度的形式额外计算报酬。</t>
  </si>
  <si>
    <t>项目面向全国物联网工程专业、嵌入式系统工程专业、软件工程专业、网络工程专业、机器人工程专业、通信工程专业等电子、计算机类专业的大三、大四在校生，无锡中科智库物联网技术研究院有限公司提供实习实训场地、实习实训设备和专家师资。认知学习场地：“感知中国博览园”、“中科院物联网发展研究中心展示中心”、“智慧城市展示中心”；生产实训场地：中国科学院物联网研究发展中心教育培训中心智慧工业流水线；安装调试实训场地：中国科学院物联网研究发展中心教育培训中心智能家具展馆和智能农业展馆；项目实训场地：中国科学院物联网研究发展中心教育培训中心。食宿统一安排。</t>
  </si>
  <si>
    <t>项目面向全国有物联网工程专业、嵌入式系统工程专业、软件工程专业、网络工程专业、机器人工程专业、通信工程专业等电子、计算机类专业的院校，无锡中科智库物联网技术研究院有限公司依托中国科学院物联网研究发展中心教育培训中心资源。通过改善课程体系、完善实践教学内容、提供技术指导的方式将教育培训中心的课程案例以及企业的项目及相关软硬件设备引入到学校创新创业教育改革中，意在促进相关专业重点课程教学资源建设、融入创新创业思维教育，推动院校在“大众创业、万众创新”大背景下的教学改革和驱动创新。</t>
  </si>
  <si>
    <t>东软睿道教育信息技术有限公司</t>
  </si>
  <si>
    <t>面向高校提供包括学院共建、专业共建、基地共建、教师培养、创新创业、职业认证、教研合作等不同的解决方案.所涉及的专业综合改革项目方向包括：
（1）重点支持高校IT专业核心课程建设、实训教学、实验基地建设，覆盖IT相关专业的人才培养；
（2）开展学院及专业共建合作，共同制定人才培养方案，打造校企合作品牌；
（3）以东软睿鼎实训平台及线上实训项目资源为基础，推动在线学习、O2O教学等多种学习方式在合作高校落地；
（4）基于东软睿道IT创新实验室体系，如智能硬件创新平台、汽车电子HMI创新实践平台、电子商务实践平台、，发挥产学融合推动作用，建立合作高校IT人才创新实践基地。</t>
  </si>
  <si>
    <t>项目面向全国高等学校计算机科学与技术、软件工程、网络工程、信息与计算科学、物联网、数字艺术、电子商务、自动控制相关专业</t>
  </si>
  <si>
    <t>计算机科学与技术、软件工程、网络工程、信息与计算科学、物联网、数字艺术、电子商务、自动控制相关专业</t>
  </si>
  <si>
    <t xml:space="preserve">东软睿道创新创业教育改革项目面向全国高等学校，提供创新创业相关不同的解决方案。所涉及的改革项目方向包括：
（1）基于“东软创业+”人才培养与服务体系，开展创业学院建设合作。
（2）结合“东软创业+”创业通识微课程和创业通识课实训手册等多种教学资源，构建大学生创新创业学习新模式。
（3）基于东软睿道创业工具实训体系，开展创客实训空间建设，开展创新创业学习和实践。
（4）依托智能可穿戴、移动新媒体、蛙页、智能电商物流、3D打印、虚拟现实等创业工具，开展基于创新创业的专业共建，定制培养方案，提升专业建设水平。
（5）基于睿创网，利用东软领先的云计算和大数据等技术，探索创业全产业链服务新模式。
</t>
  </si>
  <si>
    <t>智能可穿戴、移动新媒体、蛙页、智能电商物流、3D打印、虚拟现实等产业方向</t>
  </si>
  <si>
    <t>项目面向全国高等学校计算机科学与技术、软件工程、网络工程、信息与计算科学、物联网、数字艺术、电子商务、自动控制、管理等相关专业</t>
  </si>
  <si>
    <t>新开普电子股份有限公司</t>
  </si>
  <si>
    <t>为深化工程教育改革创新，推进新工科的建设与发展，培养新一代工程科技人才。新开普积极响应教育部关于新工科建设的号召，旨在联合全国高校、计算机学院、系、专业课题组，在新结构、新模式、新质量及新体系上探索新工科教育实施模式。通过新开普在高校信息化方面的产品优势，结合高校工科教育的雄厚基础和丰富经验，梳理相关工科专业的课程体系、人才培养模式，师资培训，培养支撑服务以新技术、新业态、新产业、新模式为特点的新经济的新一代工程科技人才。</t>
  </si>
  <si>
    <r>
      <t>（1）</t>
    </r>
    <r>
      <rPr>
        <sz val="10"/>
        <color indexed="63"/>
        <rFont val="Arial"/>
        <family val="2"/>
      </rPr>
      <t xml:space="preserve"> </t>
    </r>
    <r>
      <rPr>
        <sz val="10"/>
        <color indexed="63"/>
        <rFont val="仿宋_GB2312"/>
        <family val="3"/>
      </rPr>
      <t>面向新经济的工科专业课程体系建设；（2）</t>
    </r>
    <r>
      <rPr>
        <sz val="10"/>
        <color indexed="63"/>
        <rFont val="Arial"/>
        <family val="2"/>
      </rPr>
      <t xml:space="preserve"> </t>
    </r>
    <r>
      <rPr>
        <sz val="10"/>
        <color indexed="63"/>
        <rFont val="仿宋_GB2312"/>
        <family val="3"/>
      </rPr>
      <t>新工科个性化人才培训模式方案；（3）</t>
    </r>
    <r>
      <rPr>
        <sz val="10"/>
        <color indexed="63"/>
        <rFont val="Arial"/>
        <family val="2"/>
      </rPr>
      <t xml:space="preserve"> </t>
    </r>
    <r>
      <rPr>
        <sz val="10"/>
        <color indexed="63"/>
        <rFont val="仿宋_GB2312"/>
        <family val="3"/>
      </rPr>
      <t>新工科多方协同育人实践平台； （4）</t>
    </r>
    <r>
      <rPr>
        <sz val="10"/>
        <color indexed="63"/>
        <rFont val="Arial"/>
        <family val="2"/>
      </rPr>
      <t xml:space="preserve"> </t>
    </r>
    <r>
      <rPr>
        <sz val="10"/>
        <color indexed="63"/>
        <rFont val="仿宋_GB2312"/>
        <family val="3"/>
      </rPr>
      <t>新工科教育信息化实验实训平台或教学管理平台</t>
    </r>
  </si>
  <si>
    <t>IT相关专业</t>
  </si>
  <si>
    <t>围绕IT产业高新技术，以新开普技术体系为核心，组织行业领军企业，从智能识别、大数据挖掘、VR研究、软件开发工程实践课程四个课程方向，分别协助高校建设一批高质量的应用类课程，帮助合作院校建设特色专业和课程。同时，申报者也可以针对特色专业进行专业改革方面的教学方案和人才培养体系建设。通过上述工作，开展校企合作培养实用性人才模式，开展企业项目协同开发及实训,进一步促进高校学生职业能力的全面提升，提升学生的就业竞争力。</t>
  </si>
  <si>
    <t>智能识别、大数据挖掘、VR研究、软件开发工程</t>
  </si>
  <si>
    <t>新开普依据企业研发中心专业团队优势和行业内专家资源整合优势，面向高校IT类应用型专业的青年教师，开展软件开发、智能硬件设计、嵌入式开发、物联网应用、大数据应用方面的专业师资工程实践能力培训，并组织参与者参加公司的商业项目开发，提升参与老师的工程实践能力，因此提升教学水平，协助高校建设双师型队伍。</t>
  </si>
  <si>
    <t>软件开发、智能硬件设计、嵌入式开发、物联网应用、大数据应用</t>
  </si>
  <si>
    <t>新开普公司为一卡通领域龙头企业，在行业具有高效的资源整合能力，公司将依据资源优势和资金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使得项目建设可服务于互联网、教育和智慧生活产业及研发需求。</t>
  </si>
  <si>
    <t>物联网、大数据、多媒体、虚拟现实、软件开发、嵌入式、电子通讯</t>
  </si>
  <si>
    <t>面向全国高校IT类相关专业的四年级学生，开展大学生项目实训。实习实训以学校教学计划和培养方案为基础、企业岗位需求为导向制定实训课程方案，新开普提供师资力量和课程内容，采用“培训+项目”的模式，通过短期培训帮助学生掌握某一类专业课程的基础入门技能，了解企业真实项目的管理过程，提升工作实践能力和就业竞争力。</t>
  </si>
  <si>
    <t>计算机、嵌入式、软件工程、数字媒体、电子信息工程、大数据、艺术设计</t>
  </si>
  <si>
    <t>本项目旨在鼓励在校大学生自发的创新创业，对于有创新想法并有意愿将想法转化为IT产品的在校学生或团体进行技术指导、创业指导、奖励和创业基金支持，以帮助大学生积极创新创业，获得更多实践经验，提高综合专业技能和对市场的认知。</t>
  </si>
  <si>
    <t>教育、信息技术、互联网、移动互联网、物联网</t>
  </si>
  <si>
    <t>此项目主要面向高校，由企业提供师资、软硬件条件、投资基金等，支持高校建设创新创业教育课程体系、实践训练体系、创客空间、项目孵化转化平台等，支持高校创新创业教育改革。</t>
  </si>
  <si>
    <t>教育课程体系、实践训练体系、创客空间、项目孵化转化平台</t>
  </si>
  <si>
    <t>创新创业学院</t>
  </si>
  <si>
    <t>北京正保会计教育科技有限公司</t>
  </si>
  <si>
    <t>基于“大智移云”时代对会计人才职业能力的全新要求，正保提供资金和技术支持，联合国内会计教育专家，研究会计人才职业能力框架，搭建“会计专业教学一体化平台”，研发《基础会计》、《中级财务会计》、《财务管理》、《成本管理会计》、《审计》等课程资源，以学生为中心、以能力培养为目标，与院校共同实践线上线下混合、理论实务一体化的教学模式，推进教学环境互联网化、教学内容知识点化、教学形式多样化、教学管理信息化，改变当前会计专业教学理念滞后，教学手段单一，教学资源贫乏，教学内容空洞，“学生不想学、企业不愿招”人才培养困境。</t>
  </si>
  <si>
    <t>会计类、财务管理类、审计类、税务类等专业</t>
  </si>
  <si>
    <t>会计、财务管理、审计、税务</t>
  </si>
  <si>
    <t>基于“互联网+财税”新型会计核算、财税管理模式，依托SaaS技术开发的“会计云平台”，引入企业财税业务资源，进行工作制度、流程和企业文化建设，打造“云共享服务中心”产业基地，建立一套企业全程参与，学生学习、顶岗联动的全新实践机制。该“校中企”的实践基地，不仅可以保障财会专业学生完成从“核算处理”到“账务管理”再到“财务分析”的真实工作体验，还可以作为学生的创新创业基地，承接当地的代账和财税服务业务（线下业务），服务于当地的企业客户。</t>
  </si>
  <si>
    <t>本项目基于对上千家企业会计岗位招聘要求的分析，研究整理出会计行业职业能力框架，并据此建立了一整套岗前培训、职业发展与就业指导的课程体系，该套课程以业务（与财务融合）处理能力培养为目标，利用先进的3D全真模拟实训场景，结合财务、报税、审计等全真或模拟系统，通过老（会计）带新、做中学的途径，从岗前到岗后分阶段递进式教学，培养学生的动手能力，并通过职业素养实训课程提升大学生的求职技巧与职场生存能力。
实训结束后，正保为参加项目的学生推荐顶岗实习，保障学生能够在入职前夯实基础、入职后得到针对性指导。</t>
  </si>
  <si>
    <t>玩课网</t>
  </si>
  <si>
    <t>面向高等院校的计算机、电子商务等专业综合改革和创新创业教育，大力支持院校开展实践条件建设，帮助高校搭建在线实践平台，与高校合作建设生产型校内实践基地。利用项目实践平台，以线上资源分享与线下实训操作相结合的模式开展在线学习及项目实战。将学生进一步加速锻造成可以直接上岗的状态，为学生提供与本专业对口的、更多和更高层次的企业顶岗实习、就业及创业机会。</t>
  </si>
  <si>
    <t>包括并不限于计算机、软件工程、电子商务（也包含相关的网页设计、多媒体、平面设计、市场营销、信息管理、国际贸易等专业）类相关专业</t>
  </si>
  <si>
    <t>计算机，软件工程，电子商务等相关专业</t>
  </si>
  <si>
    <t>福建省华渔教
育科技有限公司</t>
  </si>
  <si>
    <t>项目面向本科VR相关专业方向，旨在通过联合共建VR综合实验室、VR尖端技术互动体验中心、VR美术资源制作双创中心、VR应用程序开发双创中心、VR影视制作双创中、行业类VR应用制作中心以及其他专业虚拟仿真实验室建设、拓宽院校合作路径，实现产学多层次、多维度的深度协作。以实践环境建设为基础，与合作院校共同完成新常态下VR领域专业的方向定位、培养方案构建、课程开发、教学过程设计与实施以及教学情境开发等，提升院校实践教学水平。</t>
  </si>
  <si>
    <t>VR相关产业</t>
  </si>
  <si>
    <t>计算机、动漫、数媒等</t>
  </si>
  <si>
    <t>北京西普阳光教育科技股份有限公司</t>
  </si>
  <si>
    <t>针对于大数据、人工智能新工科专业，西普教育拟定与10所院校进行新工科专业课程体系研究，高校利用自身的师资队伍以及教学经验优势，结合西普教育大数据、人工智能技术的产业优势，设计规划大数据、人工智能新工科专业的人才培养方案、专业课程体系，配套实践内容体系，同时，针对实践平台构建模式探讨技术方案。</t>
  </si>
  <si>
    <t>大数据、人工智能新工科专业。</t>
  </si>
  <si>
    <t>大数据、人工智能新工科专业</t>
  </si>
  <si>
    <t xml:space="preserve">面向全国高等院校计算机科学与技术，软件工程，网络工程，信息安全、信息计算与科学等相关专业的优秀教师，推出信息安全、云计算、大数据、人工智能、网络工程、物联网、移动开发多个方向的实验教学资源建设项目；通过建设一批高质量的实验教学资源，促进高校实践教学创新改革，推广优秀课程，加速学科建设。
</t>
  </si>
  <si>
    <t>信息安全、云计算、大数据、人工智能、网络工程、物联网、移动开发等方向；要求实验教学资源建设成果可供计算机技术与科学，软件工程，网络工程，信息安全、信息计算与科学等相关专业使用</t>
  </si>
  <si>
    <t>计算机技术与科学，软件工程，网络工程，信息安全、信息计算与科学等相关专业</t>
  </si>
  <si>
    <t>西普教育将联合全国50所高校共同建设校企联合实验室，为每所立项高校提供价值50余万元的实验室资源。这些资源基于学校相关专业实验室的实际需要，包括硬件、软件、平台、教学系统、课程体系、课件、师资培训等；联合实验室的建设将服务于计算机类相关专业方向，如信息安全、云计算、大数据、人工智能、网络工程、物联网、移动开发等。联合实验室建设有助于高校引入企业资源与案例，提升高校技术类课程教学效果，促进高校学科建设。</t>
  </si>
  <si>
    <t>联合实验室的建设将服务于计算机类各专业方向，如信息安全、云计算、大数据、人工智能、网络工程、物联网、移动开发等</t>
  </si>
  <si>
    <t>计算机类各专业方向</t>
  </si>
  <si>
    <t>主要针对全国高等学校计算机大类，高校教师开展相关专业的培训班，进行技术培训、教学经验分享、项目研究，提升教师的专业能力。培训内容将涵盖信息安全、云计算、大数据、人工智能、网络工程、物联网、移动开发等多个方向。西普教育和院校共同组织策划，确定培训方向、培训大纲、培训时间、培训周期等事项。通过在线教育云平台与线下实训操作相结合的模式，提升高校教师的理论知识水平和实践技能，提升学校的整体教学水平。</t>
  </si>
  <si>
    <t>信息安全、云计算、大数据、人工智能、网络工程、物联网、移动开发等多个方向</t>
  </si>
  <si>
    <t>四川明德兄弟科技有限公司</t>
  </si>
  <si>
    <t>1.为院校提供20个定岗实习岗位，5个六个月的定岗实习岗位和5个一年的定岗实习岗位。
2.学校依据本校实际情况统筹安排老师提交定岗实习申请，一所院校1名定岗实习名额，企业和研发单元依据自身情况及岗位需求的要求，对申请老师进行审核。
3.企业和研发单位依据客观条件及实习要求，采用现场观摩、组织培训、岗位实操、参与项目研发和技术改造等形式进行定岗实习。
4.企业提供老师实习工资，对参与研发的产品和项目依据贡献度,提供对应的报酬，对于教师实习过程中交通费和食宿费用一律由所在院校承担。  
5.实习结束以后企业对教师进行实习鉴定。
6.拟支持15项师资培训项目，共资助24万元左右人民币经费支持。</t>
  </si>
  <si>
    <t>面向全国物联网专业、软件专业、网络工程专业等电子计算机类</t>
  </si>
  <si>
    <t>物联网专业、软件专业、网络工程专业等电子计算机类专业一线授课老师</t>
  </si>
  <si>
    <t>面向全国物联网专业、软件专业、网络工程专业的大三、大四在校生，四川明德兄弟科技有限公司依托西华师范大学计算机学院资源，为学生提供校外的大学生实习实训基地和实习实训岗位。
通过大学生实训提升学生理论与实践相结合的能力，加深理解并巩固所学专业知识，进一步提高认识问题、分析问题、解决问题的本领，为今后走向社会做好思想准备和业务准备。
对于入选的10个大学生实习实训项目，共资助12万，每个项目资助1.2万元，每个项目实习实训人员60人。</t>
  </si>
  <si>
    <t xml:space="preserve">面向全国物联网专业、软件专业、网络工程专业等电子计算机类专业
</t>
  </si>
  <si>
    <t>面向全国物联网专业、软件专业、网络工程专业院校，四川明德兄弟科技有限公司依托西华师范大学计算机学院资源，通过改善相关课程体系、完善实践教学内容、提供专家技术指导的方式，将创新创业学习与实践贯穿整个课程体系，促进相关专业重点课程教学资源建设、融入创新创业思维教育，推动院校在“大众创业、万众创新”大背景下的教学改革和驱动创新，充分利用“互联网+”的理念来拓展大学生和企业的新空间。拟支持10项创新创业联合基金项目。</t>
  </si>
  <si>
    <t>面向全国物联网专业、软件专业、网络工程专业等电子计算机类专业院校</t>
  </si>
  <si>
    <t>物联网专业、软件专业、网络工程专业等电子计算机类专业</t>
  </si>
  <si>
    <t>九城教育</t>
  </si>
  <si>
    <t>2017年九城教育教学内容和课程体系改革项目重点对高等院校已有的游戏策划、游戏开发、游戏美术和电竞管理类课程（如C、C#、游戏策划概论等）进行补充、完善与加强；同时，嵌入与游戏行业热点相关的Unity、VR、AR、HTML5、Maya、UI设计、电子竞技运营、游戏策划设计等内容及实例；结合最新技术和教学要求，基于九城教育软硬件解决方案，协助高等院校进行课程设置和教学改革。</t>
  </si>
  <si>
    <t>游戏策划、游戏开发、游戏美术和电竞管理类</t>
  </si>
  <si>
    <t>电竞管理专业、计算机专业、数字媒体艺术专业</t>
  </si>
  <si>
    <t xml:space="preserve">2017年九城教育实践条件建设项目面向高等院校电子竞技运动与管理专业、计算机及相关专业，院校与九城教育共建校内实验室或实训基地。院校提供场地等硬件设施，九城教育提供九育云引擎平台、应用开发课程、工程、案例等软件及技术支持。项目负责人需根据实践对象制定教学计划，组织学生参加项目实践，并以应用程序作为实践成果。
共设立16个名额，申报者需通过九城教育提供的九育云引擎平台功能模块完成不少于5个通过验收的APP应用程序开发。APP应用可以基于但不限于校园应用场景、电竞运动应用场景等。 </t>
  </si>
  <si>
    <t>电子竞技运动与管理专业、计算机及相关专业</t>
  </si>
  <si>
    <t>2017年九城教育校外实践基地建设项目高等院校电子竞技运动与管理专业、计算机及相关专业，旨在更好地发挥企业在职业教育和技术人才培养方面的作用，九城教育结合自身资源和有利条件提供600个实训名额，分 20期，每期30个。实训将分阶段对Unity、VR、HTML5、电竞产业等多个方向进行培训授课、项目实战和技术指导。九城教育对参训学生提供免费住宿及实训补贴。</t>
  </si>
  <si>
    <t>希毕迪（北京）教育科技有限公司</t>
  </si>
  <si>
    <t>协助高校实现全互联网化的“互联网+智慧教育”。零时差、零距离、全覆盖的沟通交流和精准化的云平台部署与运营。为高校提供覆盖学习全流程的便捷管理平台。在互联网上建设优质资源的共享平台，在高校内构建以教学设计、微课为主要内容的教学资源库，逐步形成集教、学、研、训、评为一体的“互联网学习生活空间”。</t>
  </si>
  <si>
    <t>所有专业</t>
  </si>
  <si>
    <t>研究应用大空间定位多人交互技术以及人工智能技术，通过动作捕捉与人工智能分析处理系统实现虚拟现实大空间实验环境创新。从岗位技能要求出发，结合学校课程设置和专业方向，针对实验教学和岗位需求，改革创新教学模式和实践能力培养，积极开展具有实质推动作用的校企合作。</t>
  </si>
  <si>
    <t>深圳市优课在线教育有限公司</t>
  </si>
  <si>
    <t>重点支持：移动互联网应用开发（IOS）、Web应用开发（.Net）、Web应用开发（JAVA）、软件测试、物联网工程、计算机游戏与VR、大数据科学与技术、人工智能等课程群方向。第二类为其他应用型课程项目，主题涉及三类：传统文化、经济生活、艺术欣赏。着力建设一批高水平应用型在线课程，满足高校专业建设所需。</t>
  </si>
  <si>
    <t>移动互联网应用开发（IOS）、Web应用开发（.Net）、Web应用开发（JAVA）、软件测试、物联网工程、计算机游戏与VR、大数据科学与技术、人工智能、计算机应用、传统文化、经济生活、艺术欣赏</t>
  </si>
  <si>
    <t>计算机或其他特色专业</t>
  </si>
  <si>
    <t>重点支持以创新创业为主题的高水平应用型在线课程建设。支持高校创新创业教育改革，构建创新创业教育管理平台、课程平台和实践平台，拉近产学距离，提升育人质量，创造有利于创新创业人才成长的教学与实践条件及环境。</t>
  </si>
  <si>
    <t>创新创业教育</t>
  </si>
  <si>
    <t>为了适应教育改革发展和院校师资培养培训的需求，优课在线拟联合区域内优势院校，设立青年教师MOOC培训基地，用来开展MOOC课程建设培训以及经验分享，旨在培养专家型MOOC教师团队。</t>
  </si>
  <si>
    <t>MOOC课程建设培训</t>
  </si>
  <si>
    <t>北京文华在线教育科技股份有限公司</t>
  </si>
  <si>
    <t>为贯彻落实《教育部关于加强高等学校在线开放课程建设应用与管理的意见》等文件和报告对信息技术与教育的融合、学生自主学习能力、资源共享与管理、教育管理机制、教育体系的改革的号召和要求，以“互联网+”为背景，以信息化教学平台（优学院&amp;APP）作为教学改革的有效途径，着力打造一批高水平、创新型的信息化教学资源和数字化课程，通过引入先进的信息技术，带动课程教学模式改革，加大在线开放课程的应用推广力度。同时借助公司运营的“人民网公开课-优学院”在线开放课程平台的优势，与院校深度合作，带动一批优质在线课程建设。</t>
  </si>
  <si>
    <t>（1）通识教育课程；
（2）英语相关课程；
（3）思政类课程；
（4）与职业生涯规划与就业、创新创业相关的课程；
（5）与“一带一路”主题相关的课程；</t>
  </si>
  <si>
    <t>无限制</t>
  </si>
  <si>
    <t>一流的教师队伍能够创造一流的教育业绩，高校教师教学发展中心是高校教师的培养基地，而教师培训工作是提高高校教师的整体素质和提升高校的整体师资队伍水平的重要手段。本项目结合“互联网+”的技术和理念，帮助高校搭建网络教师培训云平台，完善线上、线下教师培训体系，输入和输出优质的教师培训资源，让优质资源得以更广泛共享；按照引进来走出去的指导精神，争取让更多的教师有机会参加国际交流合作；同时结合学校自身特点，建设基于移动设备以及大数据的评教工作。</t>
  </si>
  <si>
    <t>教师教学发展中心</t>
  </si>
  <si>
    <r>
      <t>此项目面向高等院校数字化教学、教学信息化改革、移动教学、大数据学习分析等相关的教学内容和数字化课程改革，通过与高校合作建设“数字化课程中心”（课研工坊</t>
    </r>
    <r>
      <rPr>
        <sz val="10"/>
        <color indexed="63"/>
        <rFont val="宋体"/>
        <family val="0"/>
      </rPr>
      <t>™</t>
    </r>
    <r>
      <rPr>
        <sz val="10"/>
        <color indexed="63"/>
        <rFont val="仿宋_GB2312"/>
        <family val="3"/>
      </rPr>
      <t>）的建设，协助院校改善在线开放课程建设的硬件和软件条件，打造教师“创课”空间，推进学校教学资源共建共享，促进教师职业发展。在教师工作考核与学生成绩认定、课程管理制度等配套政策支持下，探索混合式教学模式改革，促进信息技术与教育教学的深度融合在本校落地。</t>
    </r>
  </si>
  <si>
    <t>无专业限制</t>
  </si>
  <si>
    <t>教务处</t>
  </si>
  <si>
    <t>北京触控未来科技有限公司</t>
  </si>
  <si>
    <t>为推动工程教育模式改革，实施产学合作协同育人，落实“到2020年，探索形成新工科建设模式，主动适应新技术、新产业、新经济发展”目标，北京触控未来科技有限公司将在教育部指导下配合推进高校”新工科建设专题”项目研究与实践工作，根据产业和技术的最新发展、行业对人才培养的最新要求在人才培养方面进行探索和实践，推进多学科交叉培养，提高学生的创新创业能力。所资助的项目课题包含：（1）新工科多方协同育人模式改革与实践（2）多学科交叉融合的工程人才培养模式探索与实践（3）新工科人才的创新创业能力培养探索（4）面向新工科的工程实践教育体系与实践平台构建（5）地方高校新工科建设进展和效果研究</t>
  </si>
  <si>
    <t>分为移动互联网、虚拟现实（VR）和人工智能（AI）三大核心方向，将主要面向软件工程、计算机科学与技术、网络工程、信息与计算科学、物联网工程、电子信息、通信工程、数字媒体、动画等专业</t>
  </si>
  <si>
    <t>软件工程、计算机科学与技术、网络工程、信息与计算科学、物联网工程、电子信息、通信工程、数字媒体、动画</t>
  </si>
  <si>
    <t>触控未来教学内容与课程体系改革项目面向全国高等学校计算机相关专业，根据“卓越工程师教育培养计划”的总体思路，《教育部2017年工作要点》之深化人才培养模式改革，提供以新科技应用型人才培养为核心的嵌入式课程共建整体解决方案，采用课堂教学、在线教育平台与实训实践相结合模式共建专业，共同培养造就多样化、创新型卓越工程科技人才，支撑产业转型升级。</t>
  </si>
  <si>
    <t>支撑泛IT类专业群中移动互联网、虚拟现实（VR）、人工智能（AI）专业方向的，包括并不限于软件工程、计算机科学与技术、网络工程、信息与计算科学、物联网工程、电子信息、通信工程、数字媒体等专业</t>
  </si>
  <si>
    <t>软件工程、计算机科学与技术、网络工程、信息与计算科学、物联网工程、电子信息、通信工程、数字媒体</t>
  </si>
  <si>
    <t>烟台新天地试验技术有限公司</t>
  </si>
  <si>
    <t>教学内容和课程体系改革项目主要面向全日制本科院校的土木工程、机械设计等专业，重点投入和支持的方向为：结构力学、材料力学、钢结构、钢筋混凝土、结构动力学等相关课程的实验教学体系建设，主要包含：实验过程操作虚拟仿真、模型有限元仿真、实验解析解仿真、实验视频、实验报告、实验指导书、相关辅助实验资料等实验教学资源并协助老师将以上仿真资源与实验教学同步进行，开设在线实验课程，虚实结合，促进实验教学改进。</t>
  </si>
  <si>
    <t>土木工程、机械设计等专业</t>
  </si>
  <si>
    <t>土木工程、机械设计</t>
  </si>
  <si>
    <t>面向土木工程、机械设计等专业实施创新创业联合基金项目。按照多层次实验教学的指导思想，结合学校现有实验教学资源，设立部分实验教学设备、实验模型、随堂教具的改进或研制项目。对于有推广价值的优秀项目采用专利联合申报、合作开发、共同受益的发展模式，以期滚动发展。重点投入和支持的方向为：结构力学、材料力学、钢结构、钢砼结构动力学等实验课程，实验设备改进的主要内容为基于烟台新天相关实验设备加载测试设备功能改进、增加新的加载测试方案等。</t>
  </si>
  <si>
    <t>土木工程、机械设计、自动化控制</t>
  </si>
  <si>
    <t>公司对外培训项目由单纯的教学实验技能培训逐步发展到覆盖实验方案设计、设备操作、模型制作、大学生科创辅导等多层次、多方向的培训，并将培训对象逐步扩大到校外研究生、本科生。培训基地除公司研发中心外，目前正结合已采购设备用户，根据用户的地理位置、设备、教学资源优势等，补充实验教学涉设备、配套教学资源，建设相对完善的实验教学体系，逐步建立区域性共建培训基地，形成以牵头高校为中心，以点带面辐射周边高校的培训效应。受训老师通过培训考核合格后，可参与我公司研发课题深入长期合作，联合研发的作品，所产生的收益及著作权双方共享。</t>
  </si>
  <si>
    <t>实验教学技术支持方面，主要合作内容有相关课程的实验教学设备、实验教具的研制，配套实验教学资源的建设。
实验室建设规划指导方面，主要合作内容为协助老师完成实验室总体建设目标规划、设备配置方案，制定科学的建设规划，并结合规划情况优惠提供部分软、硬件设备或平台。 
教师相关科研项目技术支持方面，合作方式为企业协助提供部分先进加载技术相关的设备或控制平台，协助教师完成相关科研课题，并提高科研课题先进性。
 力学相关赛事资助，主要面向承办的国家级、省市级力学类比赛的学校，公司负责提供部分比赛实验设备、协助学校组织会议工作等。其中提供设备形式根据比赛情况确定，分为免费提供、折价提供、无偿使用等。</t>
  </si>
  <si>
    <t>北京普开数据技术有限公司</t>
  </si>
  <si>
    <t>1.配合前期产学协同育人项目已出版教材《大数据离线分析》，提供课程教学内容；
2.《深度学习》课程改革建设，提供教材出版及课程教学内容；
3.《大数据项目案例集》课程建设，编写大数据项目案例集课程实验教学内容。</t>
  </si>
  <si>
    <t>项目申报人为主要考虑开设计算机科学与技术、软件工程、网络工程、电子商务、信息与计算科学、电子信息工程、计算机应用与维护、数学应用、统计学等相关专业的高校专业负责人</t>
  </si>
  <si>
    <t>课程项目建设：数据科学与大数据技术方向的教材编写及课程内容建设，不限定具体内容，学校可根据自身学校专业特点及大数据擅长方向，提供对应课题，进行教材编写及课程内容建设，充分结合产业一线实践和案例，产学结合，突出实践，培养创新型人才;</t>
  </si>
  <si>
    <t>1.申报人为主要考虑开设计算机科学与技术、软件工程、网络工程、电子商务、信息与计算科学、电子信息工程、计算机应用与维护、数学应用、统计学等相关专业的高校专业负责人  2.大数据方向</t>
  </si>
  <si>
    <t>围绕大数据、深度学习人工智能、电子商务等专业方向打造微专业课程建设，突出实践、技能训练。采用MOOC模式。通过系统的梳理微专业课程，促使学生更加有效的掌握工作方法和技巧。</t>
  </si>
  <si>
    <t>普开数据结合自身资源和有利条件，在教育部大力支持下，特别面向全国广大院校及附属机构开展寒暑假师资培训项目。命名为“教育部-普开数据师资建设“普惠”计划项目”。“普惠”计划项目重点在于提升教师对行业主流技术的掌握能力、应用技术研发与推广能力、信息化手段在教学中的运用能力及团队合作能力，培养一批具备专业水平、实操能力且教师有意愿传帮带其他高校教师的“普惠”讲师。</t>
  </si>
  <si>
    <t>主要针对全国高等学校计算机科学与技术、软件工程、网络工程、电子商务、信息与计算科学、电子信息工程、计算机应用与维护、数学应用、统计学等相关专业</t>
  </si>
  <si>
    <t>支持相关高校开展产学合作项目，加快推动高校相关专业大数据技术教学改革。支持的项目形式包括共同建立卓越班、应用型实习基地，共同进行青年教师实践、应用能力培养，支持学校企业导师，共建联合实验室等，最终实现对高校卓越计划、大学生能力培养和高校教学体系改革的支持，同时选拔及储备普开数据大数据相关行业人才。</t>
  </si>
  <si>
    <t>主要考虑开设计算机科学与技术、软件工程、网络工程、电子商务、信息与计算科学、电子信息工程、计算机应用与维护、数学应用、统计学等相关专业的高校</t>
  </si>
  <si>
    <t>福建中锐网络股份有限公司</t>
  </si>
  <si>
    <t>课程资源建设：中锐网络为高校免费供企业项目案例素材库，素材库主要涉及云计算大数据、网络空间安全等技术方向；同时为高校提供企业工程师技术支持，协助高校教师在这些领域开展课程建设工作。建成一批高质量的课程教学资源。
教学模式改革：为了促进高校人才培养更加高效，中锐网络为高校提供教学模式改革课题研究的经费支持，汇聚一批有特色的教学理念，建设有特色的人才培养方案。</t>
  </si>
  <si>
    <t>计算机科学与技术、网络工程、信息与计算机科学、电子商务、云计算技术、大数据、通信工程、物联网等电子信息类相关专业</t>
  </si>
  <si>
    <t>云计算大数据、网络空间安全</t>
  </si>
  <si>
    <t>实践条件建设项目，是中锐网络为提升高校实践教学水平，面向高校提供实验室建设经费资助的项目，中锐网络为高校提供软硬件平台与高校联合建立实验室。并利用联合实验室开发相关实践教学资源，最终实现提升实践教学水平的目的。</t>
  </si>
  <si>
    <t>中锐网络为高校提供企业讲师资源、创新创业基金、创新创业教育课程体系，支持高校建设创新创业实践训练体系、创客空间、项目孵化转化平台等，帮助高校进行创新创业教育改革。</t>
  </si>
  <si>
    <t>以产业需求建专业，构建工科专业新结构；以技术发展改内容，更新工程人才知识体系，建成满足行业发展需要的课程和教材资源；以内外资源创条件，打造工程教育开放融合新生态，以产业和技术发展的最新成果推动工程教育改革，以国际前沿立标准，增强工程教育国际竞争力，完善中国特色、国际实质等效的工程教育专业认证制度，将中国理念、中国标准转化为国际理念、国际标准，扩大我国工程教育的国际影响力，实现从“跟跑并跑”到“并跑领跑”。</t>
  </si>
  <si>
    <t>涉及土木建筑类专业、涉及传统土建行业、装配式混凝土建筑行业等。</t>
  </si>
  <si>
    <t>土木工程、工程造价、工程管理、建筑学</t>
  </si>
  <si>
    <t>杭州万霆科技股份有限公司</t>
  </si>
  <si>
    <t>围绕“促进产业与专业对接，建立‘岗位引导式’人才培养模式”的目标，基于装配式建筑设计、深化设计、构件生产、施工及运维等与装配式建筑专业，研究、开发针对性强、理实结合、特色鲜明的全媒体课程体系和岗位及课程实训系统，并对近年来建筑行业出现的新技术、新工艺开发专业特色培训课程，对接岗位职业能力，最终建成一批高质量、可共享的课程体系和培养方案，实现教学过程与生产过程对接、课程与技能对接、专业与职业对接，并共享示范课程以辐射更多院校。</t>
  </si>
  <si>
    <t>涉及涉及土木建筑类相关专业、装配式混凝土建筑行业等。</t>
  </si>
  <si>
    <t>实践条件建设项目基于“虚实结合理实一体综合实训体系”的建设理念，与高校共同建设实训基地。面向高等院校建筑类相关专业，以实物比例建筑教学模型或实验室作为实训基地的建设载体，融入三维仿真技术、“互联网+”技术、增强现实技术（AR）、虚拟现实技术（VR）、建筑教学云服务、移动终端扫描技术等现代建筑实训教学的多种高新技术手段，打造虚实结合、理实一体化、特色鲜明的课程体系和各岗位实训系统环境，建成可以满足认知教学、专业教学、仿真实训、综合岗位体验和实训实操等多方位培养手段的实践基地。</t>
  </si>
  <si>
    <t>涉及土木建筑类相关专业、传统建筑业、装配式混凝土建筑业等。</t>
  </si>
  <si>
    <t>北京新大陆时代教育科技有限公司</t>
  </si>
  <si>
    <t>项目围绕智能制造、大数据、人工智能、物联网等相关专业领域，为适应科技革命和产业变革加速进行而对科学知识和卓越人才的强烈渴求，以应对变化、塑造未来为建设理念，以继承与创新、交叉与融合、协调与共享为主要途径，培养多元化、创新型卓越工程人才，促进人才培养与产业需求紧密结合，共同探索新工科建设及人才培养新思路。</t>
  </si>
  <si>
    <t>智能制造、大数据、人工智能、物联网等相关专业</t>
  </si>
  <si>
    <t>项目围绕目前物联网相关专业领域，包括物联网、大数据、工业物联网、智能制造、人工智能、VR等专业的教学和课程体系改革，改革目标旨在帮助高校在这些领域的课程建设和教学改革工作，利用创新的教学方式方法，提高相关课程的教学效果，以市场需求为导向，产教融合，创新应用技术人才培养模式，引导课程设置、教学内容和教学方法改革，构建双主体育人的人才培养模式。</t>
  </si>
  <si>
    <t>物联网、大数据、工业物联网、智能制造、人工智能、VR等专业</t>
  </si>
  <si>
    <t>此项目主要面向高校有关院系，企业提供软、硬件设备或平台，在高校建设联合实验室、实践基地等，拟在教学创新、科研创新和应用创新等方面展开深入合作，与合作高校一起探索构建创新创业人才培养体系。</t>
  </si>
  <si>
    <t>支持高校推进创新创业教育改革项目，包括创新创业教育课程建设（含实践）项目及教学改革项目。创新创业教育课程建设是协助学校开发创新创业理论教学与实践过程相结合的内容，校内校外资源相结合，企业导师参与开发和指导实践。创新创业教学改革项目，旨在促进创新创业教育的新方法、新方式的探索。</t>
  </si>
  <si>
    <t>浙江亚龙教育装备股份有限公司</t>
  </si>
  <si>
    <t xml:space="preserve">教学内容和课程体系改革项目围绕着机器人工程、自动化、轨道交通信号与控制、物联网工程、电子信息工程、电气工程及其自动化、应用电子技术、机电技术、电气信息工程等相关专业，优先选择应用VR/AR等虚拟现实技术开发课程资源、教学内容的项目申报。支持高校在这些领域的课程建设和教学改革工作，建成一批高质量、可共享的课程教案和教学改革方案，这些建设成果将开源开放，任何高校均可参考借鉴用于教学和人才培养。
</t>
  </si>
  <si>
    <t>机器人工程、自动化、轨道交通信号与控制、物联网工程、电子信息工程、电气工程及其自动化、应用电子技术、机电技术、电气信息工程等</t>
  </si>
  <si>
    <t>机器人工程、自动化、轨道交通信号与控制、物联网工程、电子信息工程、电气工程及其自动化、应用电子技术、机电技术、电气信息工程等相关专业</t>
  </si>
  <si>
    <t xml:space="preserve">大学生创新创业联合基金项目主要面向高校学生团体，培养和提高学生的创新创业素质和能力，促进团队的融合协作。
</t>
  </si>
  <si>
    <t>工业机器人技术、高档数控机床、可编程网络控制技术、智能制造技术、智能楼宇技术、液压与气动技术等相关领域</t>
  </si>
  <si>
    <t>工业机器人技术、高档数控机床（西门子840D、发那科31I二次开发）、可编程网络控制技术、智能制造技术（ERP、MES、自动化集成技术系统）、智能楼宇技术（DDC系统集成技术）、液压与气动技术</t>
  </si>
  <si>
    <t xml:space="preserve">师资培训项目主要面向青年教师，通过组织师资培训，培养一批能开展新兴科技领域教学工作的教师，助力高校新兴科技领域的人才培养。组织教师开展智能制造技术，同时与西门子深度合作开展高档数控系统等相关领域的技术培训、经验分享、项目研究等工作，提升教师的工程实践能力和教学水平。
</t>
  </si>
  <si>
    <t>智能制造技术、数控</t>
  </si>
  <si>
    <t>智能制造技术、西门子高档数控系统</t>
  </si>
  <si>
    <t>实践条件建设项目围绕着“高档数控技术创新中心”、“YNY工程技术创新中心”、“机器人工程技术创新中心”、“自动化集成技术系统仿真中心”、“智能制造技术创新中心”、“虚拟仿真实验中心”项目，与高校共建联合实验室推动产学结合，同时实验室又可作为教学内容和课程体系改革项目、师资培训项目的技术平台依托，开展相关课程研讨和技术培训。</t>
  </si>
  <si>
    <t>昆山巨林科教实业有限公司</t>
  </si>
  <si>
    <t>该项目主要面向高校机械制造、自动化等相关专业，由企业根据自身特色和资源优势，联合高校开展新工科人才培养基地建设，指导高校学习企业的先进技术和先进企业文化，深入开展工程实践活动，参与企业技术创新和工程开发。</t>
  </si>
  <si>
    <t>全国高校机械制造、自动化等相关专业，智能制造、机电一体化、自动化、机器人控制等技术方向</t>
  </si>
  <si>
    <t>机械制造、自动化等相关专业</t>
  </si>
  <si>
    <t>该项目旨在通过专业及课程资助，协助高校加快专业改革与课程建设步伐，提升教学质量，从而实现推广新技术，深化高校教学改革，促进符合产业需求的人才培养，履行企业社会责任等目标。
教学内容和课程体系改革项目将面向全国高校机械制造、自动化等相关专业和教师，以智能制造为核心，由巨林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</si>
  <si>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巨林公司和院校共同选派优秀教师进行人才培训，促进产学合作育人，着力培养适应产业发展需要的应用型、复合型及创新型人才，达到院校自给和向外输送优秀教师的目标。
巨林公司师资培训项目主要针对全国高校全国高校机械制造、自动化等相关专业，开展智能制造、机电一体化、自动化、机器人控制等技术方向进行培训，以智能制造为核心，根据“提高教育教学能力、教育创新能力和教育科研能力”的指导思想，按照“定方向、定时间、定目标、定任务”的“四定”思路，推行项目管理制度，以线上资源分享与线下实训操作相结合的模式培养行业所需专业师资，打造更高层次专业型、应用型、创新型、复合型师资团队。</t>
  </si>
  <si>
    <t xml:space="preserve"> 该项目中，巨林公司将于与高校合作建设联合实训室、实践基地，提升学校专业实践环境，共同开发有关的教学资源，提升学校实践教学水平。
实践条件建设项目围绕目前IT产业热点技术领域，包括智能制造、机电一体化、自动化、机器人控制等技术方向，以智能制造为核心，支持高校在这些技术方向建设联合实训室，服务于高校基础教学及实训科研。同时也可以基于实训室环境开展创新创业、培训认证、课程建设等，推动高校技能型人才培养。</t>
  </si>
  <si>
    <t>该项目的建设目标，以智能制造为核心，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</si>
  <si>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机械制造、自动化、机电一体化、机器人控制、工业设计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</si>
  <si>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中智讯（武汉）科技有限公司</t>
  </si>
  <si>
    <t>该项目主要面向高校计算机、通信、电子信息、物联网等相关专业，由企业根据自身特色和资源优势，联合高校开展新工科人才培养基地建设，指导高校学习企业的先进技术和先进企业文化，深入开展工程实践活动，参与企业技术创新和工程开发。</t>
  </si>
  <si>
    <t>全国高校全国高校计算机、通信、电子信息、物联网等相关专业，开展大数据、云计算、物联网、移动互联网、嵌入式技术等技术方向</t>
  </si>
  <si>
    <t>计算机、通信、电子信息、物联网等相关专业</t>
  </si>
  <si>
    <t>教学内容和课程体系改革项目将面向全国高校计算机、通信、电子信息、物联网等相关专业和教师，由中智讯公司提供经费、师资、技术、平台等方面的支持，将产业和技术的最新发展、行业对人才培养的最新要求引入到教学过程中，通过单门课程或系列课程的建设，推动高校更新教学内容，完善课程体系，形成能够满足行业发展需要的、可共享的课程及教材，打造持续健康的人才生态系统，构建构建素质、能力、知识、创新相互协调的人才培养体系。</t>
  </si>
  <si>
    <t>师资培训是实现优秀课程实践的关键部分，中智讯公司和院校共同选派优秀教师进行人才培训，促进产学合作育人，着力培养适应产业发展需要的应用型、复合型及创新型人才，达到院校自给和向外输送优秀教师的目标。
中智讯公司师资培训项目主要针对全国高校全国高校计算机、通信、电子信息、物联网等相关专业，开展大数据、云计算、物联网、移动互联网、嵌入式技术等技术方向进行培训，推行项目管理制度，以线上资源分享与线下实训操作相结合的模式培养行业所需专业师资，打造更高层次专业型、应用型、创新型、复合型师资团队。</t>
  </si>
  <si>
    <t>该项目中，中智讯公司将于与高校合作建设联合实训室、实践基地，提升学校专业实践环境，共同开发有关的教学资源，提升学校实践教学水平。
实践条件建设项目围绕目前IT产业热点技术领域，包括大数据、云计算、物联网、移动互联网、嵌入式技术等技术方向，支持高校在这些技术方向建设联合实训室，服务高校基础教学及实训科研。同时也可以基于实训室环境开展创新创业、培训认证、课程建设等，推动高校技能型人才培养。</t>
  </si>
  <si>
    <t>该项目的建设目标，由企业提供师资、软硬件条件、建设经费等，支持高校建设创新创业实践实训基地、创新创业教育课程体系、实践训练体系、创客空间、项目孵化转化平台等，支持高校创新创业教育改革，开展以技术创新为核心的创客教育，培养创新型人才。</t>
  </si>
  <si>
    <t>该项目是企业与大数据、云计算、物联网、移动互联网、嵌入式技术等五类不同专业基础的高校合作，建立专业侧重点不同的特色大学生实习实训基地，由企业和高校联合管理。高校和企业共同制定有关管理制度，共同加强学生实习实训过程管理，培养学生的职业精神和职业道德，不断提高实习实训效果和质量。</t>
  </si>
  <si>
    <t>杭州华恩教育科技有限公司</t>
  </si>
  <si>
    <t>培养具备动态网页制作技术，具有网站规划、网页UI开发、网页布局设计、互联网应用程序开发等创新创业能力的人才。课程内容包括但不限于《前端语法HTML4＋CSS2＋JavaScript》、《网站开发框架Spring4 MVC》、《前端开发框架Jquery2+Bootstrap3》、《html5与CSS3》、《nodejs框架》、《React前端框架与前端构建工具webpack》、《前端语法入门》、《网站开发入门》、《前端开发框架入门》等。</t>
  </si>
  <si>
    <t>互联网</t>
  </si>
  <si>
    <t>计算机类、软件类、电子信息类</t>
  </si>
  <si>
    <t>培养具备移动端系统框架及应用开发、移动互联行业应用开发的创新创业人才。课程内容包括但不限于《微信h5开发》、《React Native框架》、《Android客户端开发》、《IOS客户端开发与Objective-C语法》等。</t>
  </si>
  <si>
    <t>移动互联网</t>
  </si>
  <si>
    <t>通过设立大学生实习实训项目，促进高校大学生实习实训。培养具备JAVA开发、J2EE框架、企业级开发、数据库等相关技术的人才。建设内容包括实训课程建设和实习岗位对接。</t>
  </si>
  <si>
    <t>软件开发、互联网、移动互联网</t>
  </si>
  <si>
    <t>通过设立大学生实习实训项目，促进高校大学生实习实训。培养熟练掌握前端开发框架、网站规划、网页UI开发、网页布局设计数据库等相关技术的人才。建设内容包括实训课程建设和实习岗位对接。</t>
  </si>
  <si>
    <t>浙江天煌科技实业有限公司</t>
  </si>
  <si>
    <t>面向全日制本科院校的电子信息类、计算机类、机械类、电气类、自动化类、能源动力类、交通运输类、土木类、化工与制药类、环境科学与工程类、仪器类等理工类专业方向，重点投入和支持的方向为：智能制造技术（液压传动控制、工业机器人、高端数控装备、智能工厂产线仿真、自动线、工业网络信息集成、MCD设计与仿真）、新能源、智能电网、应用电子新技术、嵌入式、物联网工程、自动控制、运动控制、过程控制等专业的课程建设和教学改革工作，结合企业技术平台资源开发课程资源（包含教学大纲、教案、课程标准、教材、课件、MOOC、虚拟仿真等），建成一批高质量、可共享的课程和教学资源。</t>
  </si>
  <si>
    <t>理工科</t>
  </si>
  <si>
    <t>面向电子信息类、计算机类、机械类、电气类、自动化类、能源动力类、交通运输类、土木类、化工与制药类、环境科学与工程类、仪器类类等专业实施创新创业联合基金项目。重点投入和支持的方向为：嵌入式、无线传输、智能终端、大数据与智慧工业云、高档数控机床和工业机器人、3D打印、先进轨道交通装备、节能与新能源汽车、智能电网、物联网、无人机、电力电子新器件及应用。</t>
  </si>
  <si>
    <t>面向全日制本科院校的电子信息类、计算机类、机械类、电气类、自动化类、能源动力类、交通运输类、土木类、化工与制药类、环境科学与工程类、仪器类等专业方向的青年教师，拟开设现代制造、环保与新能源、自动化、电气工程、电子信息5个方向10期培训班，由天煌组织培训，也可以安排教师到企业实践，参与项目研发、设计等实践工作。</t>
  </si>
  <si>
    <t>与全日制本科院校的电子信息类、计算机类、机械类、电气类、自动化类、能源动力类、交通运输类、土木类、化工与制药类、环境科学与工程类、仪器类等专业方向，以最新前沿技术和典型行业应用为导向，由企业赞助部分软硬件设备和平台，在高校建立联合实验室、实践基地，打造典型示范项目，形成优质实践教学资源。</t>
  </si>
  <si>
    <t>千锋教育集团</t>
  </si>
  <si>
    <t>主要针对全国高等学校计算机科学与技术、软件工程、网络工程、电子商务、信息与计算科学、电子信息工程、计算机应用与维护、数字媒体等相关专业，分阶段对JAVA、大数据、WEB前端、Android、iOS、云计算、物联网和python+人工智能等8个方向进行培训，根据“提高教育教学能力、教育创新能力和教育科研能力”的指导思想推行项目管理制度，以线上资源分享与线下实训操作相结合的模式培养IT专业师资，打造更高层次专业型、应用型、创新型、复合型师资人才。</t>
  </si>
  <si>
    <t>分阶段对JAVA、大数据、WEB前端、Android、iOS、云计算、物联网和python+人工智能等8个方向进行培训</t>
  </si>
  <si>
    <t>科学与技术、软件工程、网络工程、电子商务、信息与计算科学、电子信息工程、计算机应用与维护、数字媒体等相关专业</t>
  </si>
  <si>
    <t>建立“XXX大学-千锋教育产学合作协同育人大学生实习实训基地”，引入千锋教育自主研发QFTS教学实训体系，开展大学生项目实训，通过项目的实习实训，学生能够掌握学习现阶段的行业中必须的技术知识，提升学生技术和项目的实践和创新能力，同时能够让实习、实训学生对自己未来的职业前期规划，千锋教育助力推动高校实践教学的创新与发展，形成特色的行之有效的大学生实习实训基地方案。</t>
  </si>
  <si>
    <t>千锋教育创新创业教育改革项目面向全国高等学校，结合千锋教育在创新创业教育方面积累的多年实践经验，围绕促进大学生创新精神、创业意识和创新创业能力的人才培养，推动高校进一步提升创新创业教育课程体系内容，扩充创新创业教育课程资源，依托千锋技术开展以下几个方面的创新项目：云计算、人工智能、物联网、大数据等前沿信息技术。项目鼓励高校自发的创新创业，对于有想法并有意愿将想法转化为IT解决方案的在校师生或团体进行辅导和奖励,以帮助师生创新创业，获得更多实践经验，提高综合专业技能和对市场的认知，千锋教育全面助力高校创新创业教育改革。</t>
  </si>
  <si>
    <t>武汉易思达科技有限公司</t>
  </si>
  <si>
    <t>面向高等院校电子信息类、计算机类等相关专业，校企合作共建通信专业实验室（通信原理、移动通信、光纤通信、融合通信、数字信号处理、无线通信、软件无线电等方向）、通信系统实验室（4G、NB-IOT、5G、通信全网融合等方向）、物联网创新应用实验室、电子与通信综合创新实验室、通信创新创业实践基地、通信课程与通信系统虚拟仿真实验室，通过优势互补、资源整合，创新电子信息类专业实验课程，探索通信、物联网的新技术在教学中的应用，将项目式教学、口袋实验室、电子积木、虚拟仿真、远程实验等引入到创新创业、课程设计、毕业设计、竞赛训练和实习实训环节。</t>
  </si>
  <si>
    <t>电子信息类、计算机类等相关专业</t>
  </si>
  <si>
    <r>
      <t>面向高等院校电子信息类、计算机类等相关专业，利用武汉易思达投资兴建的“光谷</t>
    </r>
    <r>
      <rPr>
        <sz val="10"/>
        <color indexed="63"/>
        <rFont val="Times New Roman"/>
        <family val="1"/>
      </rPr>
      <t>•</t>
    </r>
    <r>
      <rPr>
        <sz val="10"/>
        <color indexed="63"/>
        <rFont val="仿宋_GB2312"/>
        <family val="3"/>
      </rPr>
      <t>移动互联网创新基地”的软硬件环境，与院校共建校外实践基地，开展大学生实习实训。基地按照现代企业环境进行设计，专用于为高校提供认知实习、企业实习、毕业实习等全流程解决方案。基地以研发为岗位，以真实的项目为案例，按照企业研发流程，融入企业管理、企业文化等内容，全面提升学生实践和创新能力，实现由学生到准职业人的转变。</t>
    </r>
  </si>
  <si>
    <t>面向高等院校电子信息类、计算机类等相关专业，建设电子信息、通信、信号处理、物联网等方向的创新创业基地，融合企业资源，为高校提供开源软硬件平台，建设创客空间、创新创业通识课程体系、创新创业实践训练体系、创新创业师资培训体系、创新创业案例库，支持学校开展各类创新创业竞赛，协助高校开展创新创业教育改革，打造产学研创相融合的新型人才培养模式。</t>
  </si>
  <si>
    <t>开元电子商务（深圳）有限公司</t>
  </si>
  <si>
    <t>面向电子商务、国际经济与贸易、金融学、市场营销、物流管理、法学等相关专业，与学校共同制定产学合作协同育人方案，更新人才培养方案，增设电子商务创新性课程，加强电子商务实习实训，突出电子商务实际操作能力。合作编写一套20本电子商务创新教材。通过课程或系列课程的建设，推动高校更新教学内容、完善课程体系，建成能够满足行业发展需要、可共享的课程、教材资源并推广应用。</t>
  </si>
  <si>
    <t>电子商务、国际经济与贸易、金融学、市场营销、物流管理、法学等</t>
  </si>
  <si>
    <t>电子商务、国际经济与贸易、金融学、市场营销、物流管理、法学等相关专业</t>
  </si>
  <si>
    <t>面向电子商务、国际经济与贸易、金融学、市场营销、物流管理、法学等相关专业，组织青年老师到企业顶岗，进行产品设计、客户开发和数据分析等工作，积累电子商务实际操作经验；公司统筹，由主导学校牵头，其他学校参加，在主导学校集中进行电子商务教学培训和学术研究辅导，提升老师电子商务教学能力和研究水平。</t>
  </si>
  <si>
    <t>面向电子商务、国际经济与贸易、金融学、市场营销、物流管理、法学等相关专业，通过电子商务实验室建设，搭建电子商务实践条件，为高校师生提供电子商务模拟和实战平台，建设电子商务协同创新中心、电子商务创新创业基地。开放电子商务实验室，建设区域电子商务公共实践基地、电子商务人才培养基地。形成良好的校企合作机制，建设电子商务人才智库。</t>
  </si>
  <si>
    <t>电子商务、国际经济与贸易、金融学、市场营销、物流管理、法学等相关专业。</t>
  </si>
  <si>
    <t>面向电子商务、国际经济与贸易、金融学、市场营销、物流管理、法学等相关专业，提供经费和师资、软硬件条件、投资基金等，支持高校建设创新创业教育课程体系、实践训练体系、创客空间、项目孵化转化平台等。
1.与合作高校建设赛学互促平台，制定赛事实施方案，开展基于实践的高校大学生创新创业技能竞赛，培养和提高学生的创新创业素质和能力。
2.与项目学校重点建设创新创业课程体系和实践训练体系，并复制推广。</t>
  </si>
  <si>
    <t>开来科技（深圳）有限公司</t>
  </si>
  <si>
    <t>以“新工科”建设复旦共识、“新工科”建设行动路线（“天大行动”）、“新工科”建设指南（“北京指南”）为指引，支撑服务以新技术、新业态、新产业、新模式为特点的新经济发展，研究大数据、人工智能、虚拟现实、机务维修工程等新技术对人才培养模式、师资队伍建设、教材及评价体系等内容的需求状况及趋势，为新工科建设提供可借鉴的经验并复制推广。</t>
  </si>
  <si>
    <t>机械类、材料类、电气类、计算机类、航空航天类，大数据、物联网、人工智能、机器人、虚拟现实等新技术。</t>
  </si>
  <si>
    <t>机械类、材料类、电气类、计算机类、航空航天类</t>
  </si>
  <si>
    <t>1.与开来科技共同制定产学合作协同育人方案，更新人才培养方案，创新课程体系，加强实习实训，突出实际操作能力，培养知识与技能相结合、技术与管理相结合、能力与素质相结合的应用型人才。
2.开设跨学科专业的创新交叉课程，探索建立跨院系、跨学科、跨专业交叉培养创新创业人才的新机制，促进人才培养由学科专业单一型向多学科融合转变。
3.合作编写一套20本创新教材，构建与产业发展同步的创新课程体系。
4.项目成果包括但不限于如下内容：人才培养方案；教学大纲；课程标准；教材；授课教案；课程习题；课程实验与实践计划；教学质量评价标准等。</t>
  </si>
  <si>
    <t>金融学类、经济与贸易类、法学类、外国语言文学类、机械类、材料类、电气类、计算机类、航空航天类、工商管理类、物流管理与工程、电子商务类等</t>
  </si>
  <si>
    <t>金融学类、经济与贸易类、法学类、外国语言文学类、机械类、材料类、电气类、计算机类、航空航天类、工商管理类、物流管理与工程、电子商务类</t>
  </si>
  <si>
    <t>1.组织老师到企业顶岗，进行产品设计、客户开发和数据分析等工作，积累实际操作经验。
2.开来科技统筹，由主导学校牵头，其他学校参加，在主导学校集中进行教学培训和学术研究辅导，提升老师教学能力和研究水平，为高质量的开展教学工作并产生优秀的研究成果打下基础。</t>
  </si>
  <si>
    <t>金融学类、经济与贸易类、外国语言文学类、机械类、材料类、电气类、计算机类、航空航天类、工商管理类、物流管理与工程、电子商务类</t>
  </si>
  <si>
    <t>1.通过共建专业实验室、虚拟仿真实验室、创业实验室和训练中心，搭建实践条件，为高校师生提供模拟和实战系统，建设集教育、培训、研发一体的共享型协同育人实践平台。
2.开放实验室，建设区域公共实践基地、人才培养基地，构建优势互补、项目共建、成果共享、利益共赢的人才培养共同体。
3.建设人才智库，探索构建业内领先、兼顾社会效益和经济效益的产学研合作机制。</t>
  </si>
  <si>
    <t>1.本项目主要面向高校有关院系，由企业根据自身条件和需要，提供学生实习实训岗位。
2.高校和企业共同制定有关管理制度，共同加强学生实习实训过程管理，不断提高实习实训效果和质量。</t>
  </si>
  <si>
    <t>经济与贸易类、计算机类、航空航天类、工商管理类、电子商务类等专业</t>
  </si>
  <si>
    <t>1.由企业提供师资、软硬件条件、投资基金等，资助创新创业课程建设项目和实践教改项目，围绕促进大学生创新精神、创业意识和创新创业能力的人才培养，推动高校进一步提升创新创业教育课程体系内容，扩充创新创业教育课程资源。
2.创新创业教学改革项目促进高校开展创新创业教育教学方式改革，深入挖掘符合创新创业的教学方式，并形成可复制可推广的经验和做法。</t>
  </si>
  <si>
    <t>金融学类、经济与贸易类、计算机类、航空航天类、工商管理类、物流管理与工程、电子商务类，智慧城市、智慧农业</t>
  </si>
  <si>
    <t>金融学类、经济与贸易类、计算机类、航空航天类、工商管理类、物流管理与工程、电子商务类等</t>
  </si>
  <si>
    <t>深圳市中诺思科技股份有限公司</t>
  </si>
  <si>
    <t>面向高校计算机类、电子商务类、物联网类、物流管理工程类、国际贸易、市场营销等教师，由中诺思提供经费、技术、平台的支持，通过课程、实训、课程设计的建设与改革，推动高校更新教学内容、完善课程体系，建成满足行业发展需求的、可共享的课程资源，并能推广应用。
1.提供将立项课程引入专业培养方案或课程体系的实施方案；
2.提供课程教学大纲或实训大纲，包括教学目的、教学内容、课时分配、实验内容、实训计划等；
3.设计每一章节的授课PPT、课后练习及参考答案；
4.针对课程的重难点，每门课开发不少于15段的MOOC或微课；
5.承诺将所有教学资源放在中诺思官方平台无偿开放和共享。</t>
  </si>
  <si>
    <t>计算机类、电子商务类、物联网类、物流管理类、物流工程类、国际贸易、市场营销等专业</t>
  </si>
  <si>
    <t>根据不同院校专业方向的需求，由企业提供有丰富实践经验的技术和研发人员，切合社会实际需求，开展有针对性的企业实践项目和师资培训项目，带动参训教师积极参与教学培训、课题研究、技术研讨、学习和交流活动。
1.结合院校的实际情况，可派相关教师到企业顶岗实习，参与到公司的项目、新专业、新技术的研发工作中来，也可以利用寒暑假等空闲时间，组织线下集中培训。
2.中诺思与国家邮政局职业技能鉴定指导中心、中国物流采购与联合会、中国连锁经营协会、深圳跨境电商协会等合作共建物流管理、大数据、VR/AR、电子商务等方向的师资培训项目，针对院校不同专业和技术方向，开展有针对性的师资培训项目。</t>
  </si>
  <si>
    <t>项目面向全日制院校计算机类、电子商务类、物联网类、物流管理工程类、国际贸易、市场营销等专业的个人或团队，通过相关项目研究和开发，锻炼学生创新创业能力和实践能力，提升综合素养。</t>
  </si>
  <si>
    <t>项目面向全日制院校计算机类、电子商务类、物联网类、物流管理工程类、国际贸易、市场营销等专业的个人或团队，由中诺思提供师资、软硬件条件、投资基金等，结合深圳市中诺思科技股份有限公司技术优势及资源，重点支持高校建设创客空间、项目孵化转化平台、创客教育，支持高校创新创业教育改革，搭建创新创业创客平台促进相关专业与企业合作，丰富培养方案，拉近产学距离，提升育人质量。</t>
  </si>
  <si>
    <t>睿亚训</t>
  </si>
  <si>
    <t>项目方向包括但不限于云计算、大数据、软件开发、移动开发等，可根据申报院校自身特色与所在地区、行业特色自行选择课程方向。项目任务包括教学计划与课程大纲、教师授课教案、课程实验与实践等。项目建设周期为双方签订项目合作协议之日起一年，睿亚训组织进行项目验收和评审。睿亚训与校方共同享有本项目内开发的课程内容和成果的知识产权。项目支持的所有课程资源均要求可给其他高校及睿亚训其他合作伙伴使用，以促进教学资源共享。</t>
  </si>
  <si>
    <t>面向计算机类和电子信息类专业及大数据技术相关专业方向，所属专业在区域内领先且具有较强影响力者优先；申报院校具有可根据学校特色设计开发适合本校相关课程的师资与软硬件条件</t>
  </si>
  <si>
    <t>面向全国高等本科院校计算机类和电子信息类专业及大数据技术相关专业方向</t>
  </si>
  <si>
    <t>顶岗实习包括安排培训教师参与数据分析、平台建设、虚拟化构建、软件开发等岗位顶岗实习。培训讲座包括但不限于云计算、大数据技术、软件开发等相关课程体系、教学方法、科研方向，以及如何基于云计算、大数据、虚拟化技术构建相关实验实训室等方面。培训形式：    寒暑假期间，安排教师参与校企合作顶岗实习，每次顶岗实习周期为1~2个月。以寒暑假期间集中培训为主，学期期间短期培训为辅，在牵头学校安排培训，其它学校教师参与学习、交流。在项目结束之际，睿亚训将邀请所有入选项目的主要负责老师参加项目总结和经验分享研讨。</t>
  </si>
  <si>
    <t>项目申报人为计算机类和电子信息类专业及大数据技术相关专业方向负责人及骨干教师；参与培训的人员应具有一定的英语和专业技术基础；优先照顾来自中西部院校的申报</t>
  </si>
  <si>
    <t>以校企合作、联合挂牌的形式，引入国内外先进的技术方案以及教学、实践、实训内容，从人才培养模式、人才培养方案、专业师资培训、专业实验课程设置、品牌与影响力等方面进行总体目标设计与规划，共建大数据技术实训实验室。通过课程内容优化与师资培训，改革实验实训教学体系，培育掌握云计算、大数据、软件开发或移动开发关键技术的教学科研队伍，逐步实现教学科研与社会服务的顺畅衔接，打造培养大数据专业核心人才的教学科研基地。以共建联合实验室为起点，构建以高校与本地产业结合的教学科研中心，对校内外提供各种教学科研基础环境乃至技术服务，进而起到带动区域性科技创新，促进区域经济发展的作用。</t>
  </si>
  <si>
    <t>计算机类和电子信息类专业及大数据技术相关专业方向，所属专业在区域内领先且具有较强影响力者优先；学校能提供实训场地、PC设备及服务器，并搭建符合企业要求、能实现校企联合培养的教学及实训环境</t>
  </si>
  <si>
    <t>广州粤嵌通信科技股份有限公司</t>
  </si>
  <si>
    <t>面向专业及对象：物联网工程、计算机科学与技术、软件工程、通信工程、电子信息、自动化、电气工程等理工类相关专业。建设目标：根据新工科建设内涵的要求，通过校企协同育人的人才培养新模式，开展新兴工科专业的研究与探索，对传统工科专业进行更新升级，深化产教融合、校企合作的体制机制和人才培养模式改革研究和实践，进行特色专业共建、校企联合办学，实现新工科专业人才培养的目标。</t>
  </si>
  <si>
    <t>面向物联网工程、计算机科学与技术、软件工程、通信工程、电子信息、自动化、电气工程等理工类相关专业展开申报工作，以粤嵌科技实训项目资源为基础，推动实践教学方式在合作高校落地，融入创新创业思维教育，促进相关专业重点课程教学资源建设，建成一批高质量、可共享的课程体系和培养方案，高校和企业都可以参考借鉴用于教学和人才培养目的，项目执行期内，校企共同制定专业发展策划、专业设置和培养方案，打造校企合作品牌。项目执行期满，提交至少一门核心技术课程所要求的开发成果。</t>
  </si>
  <si>
    <t>物联网工程、计算机科学与技术、软件工程、通信工程、电子信息、自动化、电气工程</t>
  </si>
  <si>
    <t>面向专业及对象：物联网、嵌入式、计算机科学与技术、软件工程等相关专业。建设目标：建成可用于专业课程实践、课程设计、毕业设计、创新训练、竞赛赛前训练等使用的实践基地。建设内容：学校提供电脑、实验桌、场地等基础条件，企业根据学校专业规模捐赠专业实训设备，并提供配套的实验实践方案、实验实践训练项目指导书，学校提供设备的使用情况及使用效果等反馈信息。</t>
  </si>
  <si>
    <t>面向物联网工程、计算机科学与技术、软件工程、通信工程、电子信息、自动化、电气工程等理工类相关专业展开申报工作，由粤嵌科技提供师资培训、软硬件条件、投资基金等，支持高校建设创新创业教育课程体系、实践训练体系、创客空间、项目孵化转化平台等，打造“创客联盟”支持高校创新创业教育改革。培养兼具专业知识、岗位技能和创新创业素养的“能创新、有创意、善创业”型人才，推动院校在“大众创业、万众创新”大背景下的教学改革和驱动创新。</t>
  </si>
  <si>
    <t>面向物联网、移动互联、计算机技术、信息技术、通信技术、自动化、电气工程、电子信息等相关专业，以不断提高实习实训效果和质量，培养社会需求的应用型专业人才为标；由企业根据自身条件和岗位需求提供集中校外实习实训、校内课程/项目实训和顶岗实习两种模式，融合行业背景和企业生产组织流程，为学生提供符合行业需求的、专业对口的实训环境、实习岗位和岗位导师。校企双方共同完善管理制度，通过企业项目的实习实训，学生能够掌握学习现阶段的行业中必须的技术知识，提升实习实训的效果和质量，同时能够让实习实训学生对自己未来的职业前期规划。需提交实习实训相关总结报告或个人职业规划报告。</t>
  </si>
  <si>
    <t>蓝墨科技</t>
  </si>
  <si>
    <t>贯彻《国家中长期教育改革和发展规划纲要(2010-2020年)》精神，落实《教育部关于印发&lt;教育信息化“十三五”规划&gt;的通知》（教技[2016]2号），切实以教育信息化为契机推动教学改革和课程改革，遵循教育部2017年产学合作专业综合改革项目要求，结合学科专业特色和人才培养需求，以移动互联网时代为背景，以移动云教学平台（云班课）和教学资源（云教材）作为教学改革的有效途径，着力打造一批高水平、创新型的移动云教学新型课程和课程资源，推动教学模式改革，加大面向未来的移动云教学新型课程的应用推广力度。</t>
  </si>
  <si>
    <t>贯彻《国家中长期教育改革和发展规划纲要(2010-2020年)》精神，落实《教育部关于印发&lt;教育信息化“十三五”规划&gt;的通知》（教技[2016]2号），切实以教育信息化为契机推动教学改革和课程改革，促进广大教师尤其是青年教师提升教育信息化综合能力，更好地履行岗位职责，努力建设一支师德高尚、业务精良、结构合理的教师队伍，以满足各地学校可持续发展，因此有必要开展“青年教师新型教学法综合培养项目”，培训和推动在一线教学中实践移动云教学、混合式教学、翻转课堂、行动教学等多种新型教学法。</t>
  </si>
  <si>
    <t>北京优幕科技有限责任公司（UMU)</t>
  </si>
  <si>
    <t>UMU产学协同项目旨在响应国家关于“互联网＋”行动计划，在教育部的指导下，结合UMU在移动互联网时代平台，产品、技术和运营等方面的独特优势，在教学内容和课程体系改革和师资培训两个项目上给本科院校提供支持。帮助本科院校进行混合式学习及翻转课堂教学，实现以学生为中的创新的教学模式，推动中国教育事业的发展。</t>
  </si>
  <si>
    <t>郑州新思齐科技有限公司</t>
  </si>
  <si>
    <t>实践条件建设项目旨在与高校合作建设联合实训室、实践基地，提升学校专业实践环境，共同开发有关的教学资源，提升学校实践教学水平。项目围绕大数据分析、云计算、通信网络规划与设计、系统运维、网络工程师等5个技术方向。支持高校在以上技术方向建设联合实训室，服务于高校基础教学及实训科研。同时也可以基于实训室环境开展创新创业、培训认证、课程建设等，推动高校技能型人才培养。</t>
  </si>
  <si>
    <t>计算机类、电子信息类和通信类等相关专业</t>
  </si>
  <si>
    <t>主要针对高校计算机、通信、电子信息类相关专业开展申报，进行大数据分析、网络安全、云计算、通信网络规划与设计、系统运维、网络工程师等专业方向等6个方向的师资培训，根据“提高教育教学能力、教育创新能力和教育科研能力”的指导思想，推行项目管理制度，打造更高层次专业型、应用型、创新型、复合型师资团队。
根据企业用人要求和专业特点，明确定位师资培训方向，主要分6个方向：大数据分析、云计算、网络安全、通信网络规划与设计、系统运维、网络工程师认证；</t>
  </si>
  <si>
    <t>计算机类、电子信息类和通信类相关专业负责人及骨干教师</t>
  </si>
  <si>
    <t>该项目主要面向高校计算机类、电子信息类和通信类等相关专业，由新思齐根据自身条件和需要，建设校外实践基地，提供学生实习实训岗位，学习企业的先进技术和先进企业文化，深入开展工程实践活动，参与企业技术创新和工程开发，培养学生的职业精神和职业道德。高校和企业共同制定有关管理制度，共同加强学生实习实训过程管理，不断提高实习实训效果和质量。</t>
  </si>
  <si>
    <t>新思齐人才联盟体系，通过完整的岗前培训、技能培训、职业发展与就业指导的课程体系，以能力培养为目标，提升大学生的求职技巧与职场生存能力。</t>
  </si>
  <si>
    <t>照澜院教育</t>
  </si>
  <si>
    <t>照澜院教育积极利用作为企业与高校产业合作的纽带作用，组织行业领军企业的技术专家和教育研究领域的学科带头人共同制定人才培养方案，以照澜院教育平台为载体，开展企业项目协同开发及实训，确保不同层次的学生可以根据自己的学习所长参与实际的企业项目，支撑和实现多高校、多企业、多层次为特点的人才培养实践，构建招生、联合培养和就业一体化体系，促进学生就业质量提升。</t>
  </si>
  <si>
    <t>计算机、电子、信息等</t>
  </si>
  <si>
    <t>重点向全国广大院校及附属机构开展师资培训项目，大力推广IT实践技能培训。培训内容主要为在线IT技能培训，以线上视频课程与线下培训活动相结合的模式开展。培训主要是线下集中半封闭式培训为主，时间为3-5天以内的集中短训，由培训师带领参训教师参与技术研讨、课题研究、学习和交流活动。</t>
  </si>
  <si>
    <t>双方开展深入合作，通过建立校外实践基地建设，为合作院校提供1个月免费的职业项目实训或者实习，保障学员实习期间能够学到基本的就业技能，实现高薪就业。</t>
  </si>
  <si>
    <t>双方开展深入合作，结合专业《教学计划》、《教学大纲》、《实验大纲》和《实习大纲》等，在校内为大学生开展1周到2周的实验实训课程，或者在校外开展实习实训，为合作院校提供1个月免费的职业项目实习，保障学员实习期间能够学到基本的就业技能，实现高薪就业。</t>
  </si>
  <si>
    <t>项目鼓励大学生自发的创新创业，对于有想法并有意愿将想法转化为IT产品（以下简称作品）的在校学生或团体进行辅导和奖励,以帮助大学生创新创业，获得更多实践经验，提高综合专业技能和对市场的认知。</t>
  </si>
  <si>
    <t>北京尚学堂科技有限公司</t>
  </si>
  <si>
    <t>1.基于JAVA的企业级应用课程开发
2.基于HTML5的移动互联网应用课程开发
3.基于虚拟现实（VR）与增强现实（AR）应用课程开发
4.基于大数据的分布式架构应用课程开发
5.PB级数据分析挖掘与算法分析应用课程开发</t>
  </si>
  <si>
    <t>计算机类、软件工程类、网络工程类、信息与计算科学类、数字媒体类相关专业</t>
  </si>
  <si>
    <t>计算机软件相关专业优先</t>
  </si>
  <si>
    <r>
      <t>参考方向
1.大数据深度挖掘
利用大数据及相关技术对特定行业数据进行抓取、分析、统计及预测，为企业决策提供有效的数据支撑。
2.</t>
    </r>
    <r>
      <rPr>
        <sz val="10"/>
        <color indexed="63"/>
        <rFont val="Arial"/>
        <family val="2"/>
      </rPr>
      <t xml:space="preserve"> </t>
    </r>
    <r>
      <rPr>
        <sz val="10"/>
        <color indexed="63"/>
        <rFont val="仿宋_GB2312"/>
        <family val="3"/>
      </rPr>
      <t>基于VR虚拟现实购物
利用虚拟化技术实现在线购物，为用户提供高度仿真的购物体验，开创全新的商业模式。
3.</t>
    </r>
    <r>
      <rPr>
        <sz val="10"/>
        <color indexed="63"/>
        <rFont val="Arial"/>
        <family val="2"/>
      </rPr>
      <t xml:space="preserve"> </t>
    </r>
    <r>
      <rPr>
        <sz val="10"/>
        <color indexed="63"/>
        <rFont val="仿宋_GB2312"/>
        <family val="3"/>
      </rPr>
      <t>基于物联网的智能家电
利用JAVA的跨平台特性，对传统家电进行智能升级，利用物联网芯片实现家电远程控制，填补市场空白。</t>
    </r>
  </si>
  <si>
    <t>计算机类、软件工程类、网络工程类、信息与计算科学类、数字媒体类、电子商务类相关专业</t>
  </si>
  <si>
    <t>计算机等相关专业优先</t>
  </si>
  <si>
    <r>
      <t>1.根据企业正在研发的项目给学生进行实训授课
2.</t>
    </r>
    <r>
      <rPr>
        <sz val="10"/>
        <color indexed="63"/>
        <rFont val="Arial"/>
        <family val="2"/>
      </rPr>
      <t xml:space="preserve"> </t>
    </r>
    <r>
      <rPr>
        <sz val="10"/>
        <color indexed="63"/>
        <rFont val="仿宋_GB2312"/>
        <family val="3"/>
      </rPr>
      <t>授课内容包含所有实时的热门技术和创新技能</t>
    </r>
  </si>
  <si>
    <t>弘成科技发展有限公司</t>
  </si>
  <si>
    <t>弘成科技产学合作专业综合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专业群)改革，重构教学内容，优化课程体系，提升教学质量，培养适应产业发展需要的应用技术技能人才。</t>
  </si>
  <si>
    <t xml:space="preserve">计算机类、软件工程类、网络工程类、信息与计算科学类、数字媒体类、设计类相关专业，所属专业在区域内领先且具有较强影响力者优先
</t>
  </si>
  <si>
    <t>计算机类、软件工程类、网络工程类、信息与计算科学类、数字媒体类、设计类相关专业</t>
  </si>
  <si>
    <t>师资培育项目将重点挖掘和开发各区域内种子学校的示范效应、带头效应和帮扶效应，使得区域内越来越多的高校能够从种子高校或者通过种子高校获得师资培训和资源共享，从而不断提升区域内师资队伍的数量和质量。借助弘成科技多年的经验，向全国广大院校及附属机构开展师资培训项目。培训内容主要为在线IT技能培训，以线上视频课程与线下培训活动相结合的模式开展。线上学习利用弘成科技学习平台，提供在线学习、在线直播、在线测评、在线答疑等服务。线下学习为集中短训，同时为高校教师提供到企业挂职锻炼、参与企业真实项目的机会。</t>
  </si>
  <si>
    <t xml:space="preserve">项目申报人为各学院的泛IT类专业的相关专业负责人及骨干教师
</t>
  </si>
  <si>
    <t>泛IT类专业的相关专业</t>
  </si>
  <si>
    <t>杭州贝腾科技有限公司</t>
  </si>
  <si>
    <t>项目面向全国高校经管类专业、创新创业教学负责人、教师，由贝腾提供经费、技术、平台等方面的支持和指导，建成能够满足行业发展需要、可共享的教材资源并推广应用。在教学内容和课程体系改革方向资助7个项目。具体项目包括：
（1）高校经管学科教材开发、设计、编写、出版及推广应用 ；
（2）高校创新创业教育教材开发、设计、编写、出版及推广应用。</t>
  </si>
  <si>
    <t>面向全国高校经管类专业、创新创业教学负责人、教师</t>
  </si>
  <si>
    <t>经管类或者创新创业方向</t>
  </si>
  <si>
    <t>项目面向全国开展创新创业教育的院校，院校教师与企业共同开发设计创新创业相关课程内容、教学设计，将先进的教学方式、教学工具、手段引入培训内容，提高教师的教学水平。计划在全国选取3个牵头高校开展师资培训设计工作，从不同角度开展师资培训内容的设计开发。具体项目内容包括：创新创业教育系列课程设计及相关培训，包括教学内容、教学方法、教学手段等方面的研究、设计及培训。</t>
  </si>
  <si>
    <t>项目面向全国高校，由贝腾提供软硬件、技术、平台等方面的支持和指导，将先进的教学理念、教学方法、软硬件技术引入，支持高校建设创新创业课程体系、实践训练体系。目的是为了深化高校创新创业教育改革。建成后，可以更好地帮助高校提高创新创业教学水平、实践训练水平。计划在全国高校建设10个创新创业教育改革项目。具体的项目为：
创新创业教育课程体系改革，实践训练体系改革。</t>
  </si>
  <si>
    <t>北京泰恒升维科技有限公司</t>
  </si>
  <si>
    <t>建设内容和要求：
1.创新创业课程：企业免费提供外源课件或者企业与学校合作进行新课件制作。
2.实践训练体系：在虚拟现实、脑电波、人工智能、大数据、三维打印、区块链等前沿技术领域，由企业引进通用技术、开发平台、创新产品、校外投资和创业导师等，学校组织学生参与模拟开发或实际经营，开设创业实践课程。
3.支持师生创业：企业协助建立创业导师和投资的引进通道。</t>
  </si>
  <si>
    <t>5</t>
  </si>
  <si>
    <t>硬科技前沿技术</t>
  </si>
  <si>
    <t>不限</t>
  </si>
  <si>
    <t>浙江衡信教育科技有限公司</t>
  </si>
  <si>
    <t>围绕产教融合、新型现代学徒制、兼顾创业创新思想，面向开设有会计、财务管理、审计、税务、市场营销、工商管理、电子商务等专业的院校，旨在通过建设实战型生产性实践教育基地、提供与产业和技术发展高度融合的培训课程，结合用人单位的人才需求以及岗前能力要求，对学生专业能力、方法习惯、职业素养、工具软件四个能力维度进行针对性培养，同时，用人单位将与订单班的学生提前进行了解、预约就业岗位。</t>
  </si>
  <si>
    <t>会计、财务管理、审计、税务、市场营销、工商管理、电子商务等专业</t>
  </si>
  <si>
    <t>上海尚强信息科技有限公司</t>
  </si>
  <si>
    <t>为推进专业建设的校企深度合作，系统地提升高校教师教学质量和效果，培养高端、实用型人才，实现高校高质量就业，建设专业配套的教材，并携同有行业领军企业的技术专家和教育研究领域的学科带头人组成的课程设计专家委员会，共同规划培养方案，设计前沿专业课程体系，包括实训课程、专题课程及视频慕课。</t>
  </si>
  <si>
    <t>面向高校数字媒体、计算机、软件、电子信息、电气自动化、机电一体化、经济管理、物联网、创新创业学院及其他各院系类专业</t>
  </si>
  <si>
    <t>数字媒体、计算机、软件、电子信息、电气自动化、机电一体化、经济管理、物联网</t>
  </si>
  <si>
    <t>与教指委合作组织教师开展技术培训、经验分享、项目研究等工作，以信息化教学为侧重点，提升教师的工程实践能力和教学水平</t>
  </si>
  <si>
    <t>与高校共同成立“互联网+教育”工程中心、职业能力分析中心、实训教学平台、联合实验室等，由尚强科技提供软件、平台支持。由院校开发岗位职业能力标准、典型培养方案、与技能挂钩的评测题库、技能评测算法、质量评价模型，提高实践教学水平，提升学生的动手能力水平，更加契合岗位。</t>
  </si>
  <si>
    <t>广东诚飞智能科技有限公司</t>
  </si>
  <si>
    <t>面向物联网专业建设改造升级的路径，多学科交叉复合专业设置及动态调整机制研究，诚飞智能进行新型化技术人才培养模式改革及实践平台的搭建,进行校企合作办学，合作育人。
项目周期为一年，为项目学校提供企业技术人员支持。</t>
  </si>
  <si>
    <t>物联网技术应用专业、电子信息工程专业、计算机网络专业、通讯专业、智能楼宇等</t>
  </si>
  <si>
    <t>以诚飞智能的先进技术及人才培养需求为课程开发和优化的基础，结合目前物联网类专业发展方向及企业应用案例，充分发挥各院校一线教师的智慧和创意，深度定制工学一体课程，产出优质创新的课程，并进行逐步优化，共享教学资源，丰富物联网应用技术专业的教学案例。这些建设成果将开源开放，任何高校都可以参考借鉴用于教学和人才培养目的。诚飞智能将为立项项目提供必要的支持。在项目开展的一年期内，保持双向沟通和交流，促进课程建设项目的顺利进行。</t>
  </si>
  <si>
    <t>物联网技术应用专业、电子信息工程专业、计算机网络专业、通讯专业</t>
  </si>
  <si>
    <t>主要面向青年教师，与教指委合作组织教师开展技术培训、经验分享、项目研究等工作，提升教师的工程实践能力和教学水平。为项目提供诚飞智能产品的优先培训实践机会。</t>
  </si>
  <si>
    <t>实践环节的训练与提高对于人才培养至关重要，诚飞智能以开放的态度与高校紧密合作，发挥现有实践平台的优势并持续投入、不断改进，为学生体验、应用先进技术，开发自身潜力，增强创新能力提供良好的条件。
项目周期为一年，为项目学校提供企业技术人员支持</t>
  </si>
  <si>
    <t>主要面向高校，由诚飞智能及其生态伙伴提供师资、软硬件条件、投资基金等，支持高校建设创新创业教育课程体系、实践训练体系、创客空间、项目孵化转化平台等，支持高校创新创业教育改革。
项目周期为期一年，可根据项目任务工作量和成果增加资助。诚飞智能将为立项项目提供必要的支持。
在整个项目合作过程中，诚飞智能将鼓励并组织多种形式的项目交流与分享活动，将项目成果分享至更多高校和平台，从而更好地提升项目合作高校的影响力，使项目成果更多地惠及生态体系中的学生和受众，以共同提升教学质量，实现更广泛的教育创新。</t>
  </si>
  <si>
    <t>北京赛佰特科技有限公司</t>
  </si>
  <si>
    <t>面向高等院校新工科类专业方向，重点包括物联网、云计算、大数据、工业机器人、人工智能、智能制造、智能科学与技术等新兴工科类专业，与高校共同探索多学科交叉融合的工程人才培养模式，专业建设、跨学科课程教学内容，对传统工科专业进行改造升级，积极开展新兴工科专业建设的研究与探索，深入推进新工科类专业产学研合作办学、合作育人、合作就业、合作发展，实现合作共赢。</t>
  </si>
  <si>
    <t>高等院校新工科类专业方向，重点包括物联网、云计算、大数据、工业机器人、人工智能、智能制造、智能科学与技术等新兴工科类专业。</t>
  </si>
  <si>
    <t>高等院校新工科类专业方向，重点包括物联网、云计算、大数据、工业机器人、人工智能、智能制造、智能科学与技术等新兴工科类专业</t>
  </si>
  <si>
    <t>面向高等院校的计算机类、电子信息类、机电类、自动化类等理工类专业方向，重点包括嵌入式、物联网、云计算、大数据、工业机器人、智能制造、智能科学与技术等新兴专业的课程建设和教学改革工作，结合企业技术平台和行业资源联合学校共同开发教学与课程体系（教案、教材、课件、微课、仿真等）、教学实验体系，实训案例等内容，推动高校及时更新教学内容、完善课程体系，对接行业需求，建成一批高质量、可共享的课程和教学资源。</t>
  </si>
  <si>
    <t>高等院校的计算机类、电子信息类、机电类、自动化类等理工类专业方向，重点包括嵌入式、物联网、云计算、大数据、工业机器人、智能制造、智能科学与技术等新兴专业。</t>
  </si>
  <si>
    <t>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</si>
  <si>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青年教师及学科骨干，提供相关专业和课程的师资培训服务，提供先进的培训设备硬件与课程讲义等软件资料，重在提高教师的专业技术水平和教学实践能力，并可通过培训与考试培养一批具有专业领域技能水平认定资格的教师，助力高校建设一批新型“双师”型师资队伍。</t>
  </si>
  <si>
    <t>面向高等院校的计算机类、电子信息类、机电类、自动化类等理工类专业方向，重点包括嵌入式、物联网、云计算、大数据、工业机器人、智能制造、智能科学与技术等新兴专业，提供完善的专业建设方案、课程实践内容、硬件设备与软件资源、建设一批既满足学校教学实践课程内容、又具有科研创新与课题开发的创新型实验室、实训基地。帮助高校引入国内外先进教学设备与教学模式，进一步加强实践教学环节，提升实践教学水平。</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</si>
  <si>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践课程内容，联合高校开展校外毕业实习、生产实习、顶岗实践等活动与服务。使学生学习企业的先进技术和职场氛围，提升院校实践教学水平和学生就业质量。</t>
  </si>
  <si>
    <t>面向高等院校的计算机类、电子信息类、机电类、自动化类等理工类专业方向，重点包括嵌入式、物联网、云计算、大数据、工业机器人、智能制造、智能科学与技术等新兴专业，依托赛佰特企业技术与资源，提供配套软硬件产品、建设大学生双创实验室、双创空间，提供师资培训、工程师兼职授课指导等服务，引进全国大学生竞赛平台、创新性产品孵化、天使投资等配套服务资源、解决优秀毕业生就业等一整套创新创业教育改革实践方案。</t>
  </si>
  <si>
    <t>面向高等院校的计算机类、电子信息类、机电类、自动化类等理工类专业方向，重点包括嵌入式、物联网、云计算、大数据、工业机器人、智能制造、智能科学与技术等新兴专业，依托北京研发中心、天津生产基地的雄厚软硬件条件，提供配套实习场地、住宿、设备、岗位和定制化实训课程内容，联合高校开展学生顶岗实习、课程实训等活动与服务。提升学校学生实习、实训课程质量与实践条件，帮助学生提高理论课程知识到企业产品技术转化的实践能力。</t>
  </si>
  <si>
    <t>面向高等院校的计算机类、电子信息类、机电类、自动化类等理工类专业方向，重点包括嵌入式、物联网、云计算、大数据、工业机器人、智能制造、智能科学与技术等新兴专业。</t>
  </si>
  <si>
    <t>面向高等院校的计算机类、电子信息类、机电类、自动化类等理工类专业方向，重点包括嵌入式、物联网、云计算、大数据、工业机器人、智能制造、智能科学与技术等新兴专业</t>
  </si>
  <si>
    <t>南京慕测信息科技有限公司</t>
  </si>
  <si>
    <t>慕测测试教学内容建设方案面向高校软件相关专业，旨在通过专业及课程资助，协助学校加快专业改革与课程建设，提升教学质量，培养行业需求的人才。解决目前高校在软件测试相关专业：开发者测试、Web测试、移动应用测试等方向出现的人才培养与行业脱节、人才培养不符合企业需求等类似问题，建立专业的测试案例库并提出的综合改革方案，形成与行业对接的培养方案，构建素质、能力、知识、创新相互协调的培养体系。</t>
  </si>
  <si>
    <t>专业：计算机与软件工程相关方向，其中软件工程类相关课程应包含软件测试内容
产业：软件产业</t>
  </si>
  <si>
    <t>计算机与软件工程相关专业</t>
  </si>
  <si>
    <t>塔普翊海（上海）智能有限公司</t>
  </si>
  <si>
    <t>教学内容和课程体系改革项目围绕目前AR增强现实及VR虚拟现实热点技术领域及在各个学科的应用。AR增强现实技术不仅是硬件设备，更是通过软件支持以及数据交互、云端交互来实现强大功能的技术。支持高校在这些领域的课程建设和教学改革工作，建成一批高质量、可共享的课程教案和教学改革方案。这些建设成果将开源开放，任何高校都可以参考借鉴用于教学和人才培养。</t>
  </si>
  <si>
    <t>数字媒体、计算机、软件、电子信息、电气自动化、机电一体化、经济管理、物联网、创新创业学院及其他各院系</t>
  </si>
  <si>
    <t>师资培训项目主要面向青年教师，与教指委合作组织教师开展技术培训、经验分享、项目研究等工作，提升教师的工程实践能力和教学水平。</t>
  </si>
  <si>
    <t>提升教师的工程实践能力和教学水平</t>
  </si>
  <si>
    <t>实践条件建设项目以示范课程方向建立AR/VR联合实验室推动产学结合，同时以实验室为培训基地，开展课程研讨和技术培训。</t>
  </si>
  <si>
    <t>以实验室为培训基地，开展课程研讨和技术培训</t>
  </si>
  <si>
    <t>校外实践基地建设项目面向高校有关院系，在校外科技园区建设实训中心，提供学生实习实训岗位，高校和公司共同制定有关管理制度，共同加强学生实习实训过程管理，不断提高实习实训效果和质量。</t>
  </si>
  <si>
    <t>加强学生实习实训过程管理，不断提高实习实训效果和质量。</t>
  </si>
  <si>
    <t>创新创业教育改革项目主要面向高校，由塔普及其生态伙伴提供师资、软硬件条件、投资基金等，支持高校建设创新创业教育课程体系、实践训练体系、创客空间、项目孵化转化平台等，打造“AR/VR创新大赛”支持高校创新创业教育改革。</t>
  </si>
  <si>
    <t>高校建设创新创业教育课程体系、实践训练体系、创客空间、项目孵化转化平台等</t>
  </si>
  <si>
    <t>广东泽诚教育科技有限公司</t>
  </si>
  <si>
    <t>泽诚科技基于物联网、工业物联网（智能制造）战略新型企业集群，时刻关注产业发展对工程科技人才需求的变化，积极布局战略性新兴产业相关专业。泽诚科技将配合学校结合自身办学基础、定位和特色，主动设置国家战略性新兴产业发展、传统产业改造升级、社会建设和公共服务领域改善民生急需的专业，积极发展有利于学科交叉融合，加快重点领域紧缺人才培养。新工科建设要特别注重回应产业界需求，主动适应新经济发展，加强紧缺人才培养。</t>
  </si>
  <si>
    <t>产业方向包括物联网新技术（Nb-IOT、LORA、ZIGBEE等）、物联网新应用（工业物联网、智慧城市、车联网等）、物联网新运营（共享创新平台）</t>
  </si>
  <si>
    <t>计算机、电子、信息工程、软件、物联网</t>
  </si>
  <si>
    <t>泽诚科技提供教学内容和课程体系改革项目面向高校相关专业，用产学研用相结合的模式，与学校共建教学内容和课程体系改革及专业诊断机制。旨在通过专业及课程资助，协助学校加快专业改革与课程建设，提升教学质量，培养行业需求的人才。支持基于本科院校在电子、信息工程、物联网应用等相关专业中物联网新技术、物联网新应用、物联网新运营人才培养中出现的关键技术与环节，构建素质、能力、知识、创新相互协调的培养体系。</t>
  </si>
  <si>
    <t>泽诚科技提供师资培训项目面向高校电子、信息工程、物联网应用等相关专业。支持项目师资培训。充分利用专业师资，打造更高层次专业型、应用型、创新型、复合型师资团队。通过改进课程教学内容、优化课程体系、改进教学模式、推进优质教学资源库共享，进一步提升专业教学质量。</t>
  </si>
  <si>
    <t>泽诚科技实践条件建设项目旨在与高校合作建设联合实训室、实践基地，提升学校专业实践环境，共同开发有关的教学资源，提升学校实践教学水平。
支持相关高校开展产学合作项目，加快推动高校电子、信息工程、物联网应用等相关专业技术教学改革。支持的项目形式包括共同建立卓越班、应用型实践基地，共建联合研发实验室等，最终实现对高校卓越计划、大学生能力培养和高校教学体系改革的支持。项目围绕目前物联网应用产业热点技术领域，包括物联网新技术、物联网新应用、物联网新运营等多种应用技术。同时也可以基于实训室环境开展创新创业、培训认证、课程建设等，推动高校技能型人才培养。</t>
  </si>
  <si>
    <t>泽诚科技创新创业教育改革项目面向全国高校开展，针对申报高校的创新创业基地，融合企业资源为各高校提供基于智能物联的创客教育课程联合方案、开源软硬件平台、创客辅助设备、创客师资培训、创客活动支持、校园创客大赛、产业链服务、创新创业培训等，开展以技术创新为核心的创客教育，培养创新型人才，携手高校共同培养创新创业人才。</t>
  </si>
  <si>
    <t>杭州寒舍科技有限公司</t>
  </si>
  <si>
    <t>面向全日制本科通信、网络、物联网类专业教师，由寒舍科技结合自身在物联网窄带技术方面的优势。将寒舍科技在国内领先的LoRa技术、NB-IOT技术、Mesh技术等最新发展，行业对人才培养的最新要求引入到教学过程，校企共建系列化课程体系，包含更新教学内容，开发实验项目，编写理论和实验教材，编写电子教案等内容，支持高校课程建设和教学改革工作，建成一批高质量、可共享的课程体系和教学改革方案。</t>
  </si>
  <si>
    <t>物联网、通信、网络</t>
  </si>
  <si>
    <t>由寒舍科技结合自身在物联网窄带技术方面的优势，将寒舍科技在国内领先的LoRa技术、NB-IOT技术、Mesh技术等最新发展，行业对人才培养的最新要求引入到教学过程，校企共建校企实验室，实验室将用于培养学生的工程应用能力，以及为研究工业项目提供技术平台。艾默生公司根据校方教学目的，联合设计共建实验室。具体支持力度和办法与校方共同协商。</t>
  </si>
  <si>
    <t>福建三元达网络技术有限公司</t>
  </si>
  <si>
    <t>面向高校通信、网络、物联网类专业教师，由三元达网络公司提供经费、技术、平台的支持，将三元达网络公司在国内领先LTE通信技术等按照人才培养的最新需求引入到教学过程，通过课程、实训、课程设计的建设与改革，推动高校更新教学内容、完善课程体系，建成满足通信行业发展需求的、可共享的课程资源，并能推广应用。</t>
  </si>
  <si>
    <t>通信、网络、物联网</t>
  </si>
  <si>
    <t>天津滨海迅腾科技集团有限公司</t>
  </si>
  <si>
    <t>面向全国高等学校本科计算机IT类相关专业群（计算机科学与技术、软件工程、网络工程、信息与计算科学、物联网、大数据、数字艺术、电子商务等专业），设计开发应用型人才培养新思路。通过多个技术方向的课程资源建设项目；通过建设一批高质量的教学资源，促进高校在线实验教学创新改革，推广优秀课程，加速学科建设。全面助力高校人才培养改革与创新。</t>
  </si>
  <si>
    <t>计算机科学与技术、软件工程、网络工程、信息与计算科学、物联网、大数据、数字艺术、电子商务等专业</t>
  </si>
  <si>
    <t>针对移动应用开发、物联网应用开发、大数据应用开发、电子商务实施课程教学五个主题与高校合作举办师资培育与课程建设研讨班。采用线上线下相结合的培训方式，按照实用的教学技术和教学方法，推动一线教育教学改革。对于优质院校，合作建立长期师资培训基地，深度校企合作。</t>
  </si>
  <si>
    <t>移动应用开发、物联网应用开发、大数据应用开发、电子商务实施课程教学</t>
  </si>
  <si>
    <t>重庆德克特信息技术有限公司</t>
  </si>
  <si>
    <t>课程项目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重庆德克特公司支持高校在这些领域的课程建设和教学改革工作，提供所需的教材、课件、师资、实训项目、学生管理体系等人才培养体系方案，共同建成一批高质量、可共享的课程体系和培养方案及示范专业。</t>
  </si>
  <si>
    <t>软件开发、三维游戏开发、大数据、云计算、智能硬件、UI/UE设计、平面广告设计、游戏动漫高级模型渲染、3D打印技术、室内装饰设计、互联网运营、电子商务、VR游戏开发、以及学生综合素质课程等专业</t>
  </si>
  <si>
    <t>软件开发、三维游戏开发、大数据、云计算、智能硬件、UI/UE设计、平面广告设计、游戏动漫高级模型渲染、3D打印技术、室内装饰设计、互联网运营、电子商务、VR游戏开发</t>
  </si>
  <si>
    <t>师资培训项目主要基于围绕目前新一代信息技术类、创新创意创业设计类、产品运营类等热点技术领域，包括软件开发、三维游戏开发、大数据、云计算、智能硬件、UI/UE设计、平面广告设计、游戏动漫高级模型渲染、3D打印技术、室内装饰设计、互联网运营、电子商务、VR游戏开发、以及学生综合素质课程等14个专业课程体系，面向青年教师及专业带头人开展课程建设项目成果和创新成果以及学生素质培训等的分享与推广培训，致力于提升教师的工程实践能力和教学水平，促进专业教学改革。重庆德克特公司提供师资培训所需的培训方案、课件、管理考评体系、认证体系、实训项目等</t>
  </si>
  <si>
    <t>软件开发、三维游戏开发、大数据、云计算、智能硬件、UI/UE设计、平面广告设计、游戏动漫高级模型渲染、3D打印技术、室内装饰设计、互联网运营、电子商务、VR游戏开发等专业课程体系</t>
  </si>
  <si>
    <t>实践条件建设是为了改善大学生的教学环境和提供项目操作能力，德克特围绕着软件开发、三维游戏开发、大数据、云计算、智能硬件、UI/UE设计、平面广告设计、游戏动漫高级模型渲染、3D打印技术、室内装饰设计、互联网运营、电子商务、VR游戏开发等13个专业在大学内部建立实践基地，提供对应的实训设备和项目以及实训管理体系</t>
  </si>
  <si>
    <t>软件开发、三维游戏开发、大数据、云计算、智能硬件、UI/UE设计、平面广告设计、游戏动漫高级模型渲染、3D打印技术、室内装饰设计、互联网运营、电子商务、VR游戏开发等专业</t>
  </si>
  <si>
    <t>校外实践基地建设项目主要基于新一代信息技术类、创新创意创业设计类、产品运营类等热点技术领域和专业，为了提高师生操作能力和增强专业技能，面向无校内实践条件建设高校的软件开发、三维游戏开发、大数据、云计算、智能硬件、UI/UE设计、平面广告设计、游戏动漫高级模型渲染、3D打印技术、室内装饰设计、互联网运营、电子商务、VR游戏开发等13个专业的大学生开展课程实训，有德克特在校外建立实训基地，提供实训场地、软硬件设备和实训项目及实训师资。</t>
  </si>
  <si>
    <t>创新创业教育改革项目围绕促进大学生创新精神、创业意识和创新创业能力的人才培养，重点支持互联网产业的热点技术，包括电子商务（含跨境电商）、智能硬件设计、互联网运营、VR和游戏动漫开发、3D打印技术、云计算等5个专业领域，德克特公司提供创新创业教育课程体系建设与训练体系所需的课件、人才培养方案及项目对应配套的产业生态系统，并由公司安排创业导师进行项目创业过程指导和大学生创新创业培训以及提供打造配套产业生态项目，由高校指导教师按照计划的要求对项目进行日常管理</t>
  </si>
  <si>
    <t>电子商务（含跨境电商）、智能硬件设计、互联网运营、VR和游戏动漫开发、3D打印技术、云计算等5个专业</t>
  </si>
  <si>
    <t>青岛英谷教育科技股份有限公司</t>
  </si>
  <si>
    <t>为了响应教育部高等教育司发布的《关于征集产学合作协同育人项目的函》号召，青岛英谷教育将投15万人民币开展产学合作协同育人项目-新工科建设项目，以英谷教育“应用型新工科”5大专业群所涉16个专业的学校或院系为单位进行申报，应对新一轮科技革命和产业变革的挑战，主动服务国家创新驱动发展，加快工程教育改革创新，培养“跨学科交叉融合”能力，工程实践能力强、创新能力强、具备国际竞争力的高素质复合型，面向未来的“新工科”人才。</t>
  </si>
  <si>
    <t>以英谷教育“应用型新工科”5大专业群所涉16个专业的学校或院系为单位进行申报</t>
  </si>
  <si>
    <t>5大专业群所涉16个专业</t>
  </si>
  <si>
    <t>为了响应教育部高等教育司发布的《关于征集产学合作协同育人项目的函》号召，青岛英谷教育将投5万人民币开展产学合作协同育人项目-师资培训项目，面向全国本科类高等学校支持信息技术类、工业自动化类、金融财务类、电子商务类、外语类共5个专业群共26个相关专业的青年教师，提升教师的工程实践能力和教学水平，充分发挥和挖掘专业资源的功能与价值，促进专业教学实质性改革，推动高校双师型教师培养，不断优化教师队伍结构。</t>
  </si>
  <si>
    <t>面向全国本科类高等学校支持信息技术类、工业自动化类、金融财务类、电子商务类、外语类共5个专业群共26个相关专业的青年教师</t>
  </si>
  <si>
    <t>5个专业群共26个相关专业</t>
  </si>
  <si>
    <t>为了响应教育部高等教育司发布的《关于征集产学合作协同育人项目的函》号召，青岛英谷教育将投5万人民币开展产学合作协同育人项目-实践条件建设项目，面向全国本科类高等学校支持信息技术类、工业自动化类、金融财务类、电子商务类、外语类共5个专业群共26个相关专业，由企业提供软、硬件设备或平台，在高校建设联合实验室、实践基地等，并开发有关的实验教学资源，提升高校实践教学水平。</t>
  </si>
  <si>
    <t>面向全国本科类高等学校支持信息技术类、工业自动化类、金融财务类、电子商务类、外语类共5个专业群共26个相关专业</t>
  </si>
  <si>
    <t>为了响应教育部高等教育司发布的《关于征集产学合作协同育人项目的函》号召，青岛英谷教育将投5万人民币开展产学合作协同育人项目-创新创业教育改革项目，面向全国本科类高等学校支持信息技术类、工业自动化类、金融财务类、电子商务类、外语类共5个专业群共26个相关专业等相关专业支持高校建设创新、创业教育课程体系、实践训练体系、创客空间、项目孵化平支持高校创新创业教育改革。</t>
  </si>
  <si>
    <t>北京百科荣创教学仪器设备有限公司</t>
  </si>
  <si>
    <t>当前，国家推动创新驱动发展，实施“一带一路”“中国制造2025”“互联网+”等重大战略，以新技术、新业态、新模式、新产业为代表的新经济蓬勃发展，对工程科技人才提出了更高要求，迫切需要加快工程教育改革创新。为配合国家深化工程教育改革，推进新工科的建设与发展，联合高校探索多学科交叉复合的新兴工科专业建设与人才培养实践。</t>
  </si>
  <si>
    <t>嵌入式、物联网、移动互联网、大数据、云计算、工业机器人、无人机、工业4.0、智能电子、智慧交通</t>
  </si>
  <si>
    <t>针对高校嵌入式、物联网、移动互联网、大数据、云计算、工业机器人、无人机、工业4.0、智能电子、智慧交通等课程和相关专业，面向高校有关专业和教师，由企业提供经费、技术、平台等方面的支持，将产业和技术的最新发展、行业对人才培养的最新要求引入教学过程，通过优化人才培养方案，改进教学方法，更新教学措施，丰富教学内容，不断提升教育理念、教学能力、科研意识和科研水平，促进专业化发展，完善实用技术体系，提高教育教学质量，建成能够满足行业发展需要、可共享的课程、教材资源并推广应用。</t>
  </si>
  <si>
    <t>物联网、移动互联网、大数据、云计算、工业机器人、无人机、工业4.0、智能电子、智慧交通</t>
  </si>
  <si>
    <t>支持高校建设创新创业教育课程体系、实践训练体系、创客空间、项目孵化转化平台等，由企业提供师资、软硬件条件、投资基金等，开展以技术创新为核心的创客教育，培养创新型人才，使高校学生以某方面的专业技能入手，结合时下新兴的科技，融汇艺术与设计等元素，将与众不同的想法变成实物，携手高校共同培养创新型人才。</t>
  </si>
  <si>
    <t>项目主要针对全国高等学校嵌入式、物联网、移动互联网、智能电子等相关专业，分阶段对相关新开专业、新的技术方向、应用项目技术进行培训，让更多的教师参与企业的工程实践环节，打造更高层次专业型、应用型、创新型、复合型师资力量。</t>
  </si>
  <si>
    <t>嵌入式、物联网、移动互联网、智能电子等相关专业</t>
  </si>
  <si>
    <t>嵌入式、物联网、移动互联网、智能电子</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</si>
  <si>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无人机技术。支持高校在这些技术方向建设联合实验实训室，服务于高校基础教学及实训科研。院校通过实训教育基地，建立起合作学科方向的实训课程体系、师资团队、基础设施等，从而快速提升学科的实践教学水平、降低学科教学难度、提高学生教育质量和就业水平。</t>
  </si>
  <si>
    <t>物联网技术、嵌入式技术、移动互联网技术、教育机器人技术、工业机器人技术、大数据技术、云计算技术、无人机技术</t>
  </si>
  <si>
    <t>物联网、嵌入式、移动互联网、教育机器人、工业机器人、大数据、云计算、无人机</t>
  </si>
  <si>
    <t>围绕目前相关热点技术领域，包括物联网技术、嵌入式技术、移动互联网技术、教育机器人技术、工业机器人技术、大数据技术、云计算技术、无人机技术等。百科荣创将为合作院校提供师资培训、课程资源、基础设施建设、智慧教育平台建设、实训教育基地建设、创新创业基地建设等服务，同时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</si>
  <si>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北京天融信教育科技有限公司</t>
  </si>
  <si>
    <t>本项目面向全国高等院校信息安全、计算机科学与技术、软件工程、网络工程、信息与计算科学等相关专业，推出以信息安全为核心技术方向的完整人才培养方案和一系列线上和线下相融合的高质量教学与实训课程资源，借此促进高校教学内容更新、教学模式创新、优秀课程资源积累，加速网络空间安全学科建设，提升院校综合教学实力。</t>
  </si>
  <si>
    <t>信息安全</t>
  </si>
  <si>
    <t>信息安全、计算机科学与技术、软件工程、网络工程、信息与计算科学等专业</t>
  </si>
  <si>
    <t>本项目面向全国高等院校从事信息安全、计算机科学与技术、软件工程、网络工程、信息与计算科学等相关专业的骨干授课教师，通过一系列高质量的培训课程为教师搭建信息安全专业完整知识体系，为后续的高效备课和顺利开课打下坚实基础，提升教师的工程实践能力和教学水平。项目旨在培养“双师型”教师并为院校开展应用型信息安全人才培养提供师资储备，最终促进专业教学改革。</t>
  </si>
  <si>
    <t>本项目面向全国开设信息安全、计算机科学与技术、软件工程、网络工程、信息与计算科学等相关专业的高等院校联合共建信息安全实验室，基于实际需要提供相关资金和设备资助，为每所合作院校提供包括硬件、软件、教学平台系统、实训课程、案例资源、题库资源等在内的实验实训环境建设。通过共建实验室有助于将行业企业资源与实践案例引入高校，改善IT类课程的教学效果，促进高校学科建设以及专业实践教学水平与学生实战能力的提升。</t>
  </si>
  <si>
    <t>北京博创智联科技有限公司</t>
  </si>
  <si>
    <t>积极响应教育部高等教育司关于开展新工科研究与实践的通知精神。为深化工程教育改革，推进新工科的建设与发展，我司现决定配合高校开展新工科研究和实践，在当前快速发展的大数据、嵌入式、物联网、人工智能、机器人等新方向与高校开展全方位的合作。</t>
  </si>
  <si>
    <t>大数据、嵌入式、物联网、人工智能、机器人等新方向</t>
  </si>
  <si>
    <t>计算机，人工智能，电子信息相关专业</t>
  </si>
  <si>
    <t>主要针对高校嵌入式、物联网、移动互联网、大数据、云计算、工业机器人等课程和相关专业，面向高校有关专业和教师，由企业提供经费、师资、技术等方面的支持，将产业和技术的最新发展、行业对人才培养的最新要求引入教学过程，通过系列课程的建设，推动高校更新教学内容、完善课程体系，建成能够满足行业发展需要、可共享的课程、教材资源并推广应用。</t>
  </si>
  <si>
    <t>计算机，电子信息，机电相关专业</t>
  </si>
  <si>
    <t>面向高校创新创业学院、电子信息类、计算机类、软件类、网络通信类、机电类、电气类、自动化类相关院系和专业，由企业提供师资、软硬件条件、投资基金等，支持高校建设创新创业教育课程体系、实践训练体系、创客空间、项目孵化转化平台等，支持高校创新创业教育改革。提升创新创业教学质量，培养创新人才。</t>
  </si>
  <si>
    <t>与高校合作建设联合实验室、实训基地，提升学校专业实践环境，共同开发有关的教学资源，提升学校实践教学水平。实践条件建设项目围绕目前相关热点技术领域，包括物联网技术、嵌入式技术、移动互联网技术、教育机器人技术、工业机器人技术、大数据技术、云计算技术。</t>
  </si>
  <si>
    <t>师资培训项目主要针对全国高等学校嵌入式技术、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t>
  </si>
  <si>
    <t>大学生实习实训基地项目面向全国高等学校计算机、电子通信、物联网、嵌入式、工业机器人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</si>
  <si>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 xml:space="preserve">大数据、嵌入式、物联网、人工智能、机器人等新方向
</t>
  </si>
  <si>
    <t>北京润尼尔网络科技有限公司</t>
  </si>
  <si>
    <t>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要求的刑事侦查类各专业课程虚拟仿真实验教学软件，促进相关专业与企业合作重构教学内容，优化实验教学体系，丰富公安刑侦类专业人才培养方案，拉近产学距离，提升育人质量。该项目建设内容有4个子项目：室内盗窃案件现场勘查虚拟仿真实验教学软件开发、室外命案现场勘查虚拟仿真实验教学软件开发、法医尸体解剖虚拟仿真实验教学软件开发和侦查讯问虚拟仿真实验教学软件开发。可以按子项目申报或整个项目申报。</t>
  </si>
  <si>
    <t>公安政法院校侦查学、刑事科学技术等类专业的院系</t>
  </si>
  <si>
    <t>公安政法院校侦查学、刑事科学技术等类专业</t>
  </si>
  <si>
    <t>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材料类各专业课程虚拟仿真实验教学软件，促进相关专业与企业合作重构教学内容，优化实验教学体系，丰富材料类专业人才培养方案，拉近产学距离，提升育人质量。该项目建设的具体内容有2个子项目：《材料现代分析方法》课程虚拟仿真实验教学系统和《铸造成型及控制》课程虚拟仿真实验教学系统。可以按子项目申报，也可以整个项目申报。</t>
  </si>
  <si>
    <t>材料科学与工程专业、材料成型及控制工程专业相近的院系</t>
  </si>
  <si>
    <t>材料科学与工程专业、材料成型及控制工程专业等</t>
  </si>
  <si>
    <t>面向国内本科高校石油、矿业工程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石油、矿业类各专业课程虚拟仿真实验教学软件，促进相关专业与企业合作重构教学内容，优化实验教学体系，丰富石油、矿业类专业人才培养方案，拉近产学距离，提升育人质量。该项目建设的具体内容有2个子项目：采油工程虚拟仿真实验教学系统、岩石力学虚拟仿真实验教学系统。可以按子项目申报，也可以整个项目申报。</t>
  </si>
  <si>
    <t>石油、矿业工程专业的院系</t>
  </si>
  <si>
    <t>石油、矿业工程专业</t>
  </si>
  <si>
    <t>面向国内本科高校艺术设计类专业的院系，由润尼尔提供经费、技术开发、平台的支持，申报单位根据对应专业和课程的培养计划提供项目的建设内容、功能需求分析、编写实验脚本、教学设计、软件修改或优化改进意见、实验指导书编写、专业咨询等技术服务工作，但不需要参与编程实现工作。通过该项目，建设符合互联网时代需要的艺术设计类各专业课程虚拟仿真实验教学软件，促进相关专业与企业合作重构教学内容，优化实验教学体系，丰富艺术设计类专业人才培养方案，拉近产学距离，提升育人质量。该项目建设具体内容为：摄像机综合实训虚拟仿真实验教学系统。</t>
  </si>
  <si>
    <t>艺术设计类专业的院系</t>
  </si>
  <si>
    <t>艺术设计类专业</t>
  </si>
  <si>
    <t>由润尼尔提供经费、技术开发、平台的支持，申报单位根据对应专业和课程的培养计划提供实验项目的建设内容、功能需求分析、编写实验脚本、教学设计、软件修改或优化改进意见、实验指导书编写、专业咨询等技术服务工作，但不需要参与编程实现工作。通过该项目，建设符合互联网时代需要的各专业课程虚拟仿真实验教学资源，促进相关专业与企业合作重构教学内容，优化实验教学体系，丰富专业人才培养方案，拉近产学距离，提升育人质量。实验项目的建设要有其必要性，最好为真实实验难以开展的实验项目。</t>
  </si>
  <si>
    <t>电子信息类、心理学、公安学、机械、材料、力学、石油、矿业、土木工程、艺术、传媒、体育、生物科学类、化工与制药、建筑、化工、核工程、临床医学、药学、交通运输类等专业的院系</t>
  </si>
  <si>
    <t>电子信息类、心理学、公安学、机械、材料、力学、石油、矿业、土木工程、艺术、传媒、体育、生物、制药、建筑、化工、核工程、临床医学、交通运输</t>
  </si>
  <si>
    <t>本项目主要面向国内本科高校负责全校实验室建设和管理业务的职能部门，比如教务处、实验室设备处等，由润尼尔提供经费、技术开发、平台的支持，申报单位结合学校实验教学与实验室管理实际情况，提供项目的建设内容、功能需求分析、软件设计、软件修改或优化改进意见、专业咨询等技术服务工作，但不需要参与编程实现工作。最后建设符合实际工作需求的，集运行检查、数据统计、事务处理为一体的校级实验教学与实验室管理平台并推广应用，推动高校实验室管理规范化和信息化进程。</t>
  </si>
  <si>
    <t>负责全校实验室建设和管理业务的职能部门</t>
  </si>
  <si>
    <t>本项目面向本科高校开设的模拟电路、数字电路、电路分析、高频电子线路、信号与系统等相关课程的电子信息类专业院系，由润尼尔提供相关课程的虚拟仿真教学软件及管理平台，联合高校建设“校企共建虚拟仿真实验教学中心”，开展相应课程虚拟仿真实验教学应用。重构相关课程实验教学内容，优化实践体系，丰富培养方案，提升育人质量，推动高校应用型、创新型、复合型人才培养。</t>
  </si>
  <si>
    <t>开设的模拟电路、数字电路、电路分析、高频电子线路、信号与系统等相关课程的电子信息类专业</t>
  </si>
  <si>
    <t>润尼尔联合高校共同制订参加实习实训学生的管理办法，共同参与学生实习实训过程管理，同时润尼尔将为每位参加实习实训学生提供导师，由企业指导教师指导、培养并参与实际项目工作，快速提升学生的业务技能，从而不断提高实习实训的效果和质量。主要面向本科高校开设计算机、软件工程、工业设计、数字媒体技术及相关专业的院校，润尼尔提供的实习实训岗位有Java开发工程师、产品专员、U3D开发工程师、三维建模美工、C++开发工程师、算法工程师、前端工程师、技术支持工程师等岗位。拟提供30个实习名额，润尼尔为每个学生60-120元/天的实习待遇。实习周期最少须达到三个月，实习地点：北京、武汉。</t>
  </si>
  <si>
    <t>计算机、软件工程、工业设计、数字媒体技术及相关专业院系</t>
  </si>
  <si>
    <t>计算机、软件工程、工业设计、数字媒体技术及相关专业</t>
  </si>
  <si>
    <t>北京正保育才教育科技股份有限公司</t>
  </si>
  <si>
    <t>搭建集创新创业教育、创业孵化、创业基地建设、创业融资、远程创业培训、众创空间、创业云服务和就业服务为一体的新型创业服务平台。促进高校在开展创新创业教育过程中不断优化课程体系，提升教学质量，培养适应产业发展需要的具有创新精神和实践能力的高质量、复合型人才，构建可持续化服务发展的导师服务体系。并不断的提高校方社会美誉度，扩大招生规模，提升生源质量。</t>
  </si>
  <si>
    <t>主要涉及农业、电子商务、物流、工业设计、国际贸易等专业。</t>
  </si>
  <si>
    <t>北京杰创永恒科技有限公司</t>
  </si>
  <si>
    <t>杰创科技以开放式实验教学为核心推出单片机口袋机创新平台，通过更换不同的模块，实现不同拓扑结构的功能，完成不同的实验，集成度高，成本低，套件手掌大小，可以轻松放入口袋或者书包中，随身携带，不仅适用于课堂实验，也方便学生参加课外活动，能够极大的提高学生自主学习能力。
杰创科技公司此次参与产学合作育人项目的支持内容包含两个部分：一、为高校建设单片机口袋机硬件平台---主要完成单片机实验课程，拓展学生实践动手能力；二、丰富实验案例,完善数字化教材：围绕口袋机实验内容与课程衔接、微信小程序虚拟外设，让学生完全做到理论与实践的完美融合，真正实现学生自主能力的提升。</t>
  </si>
  <si>
    <t xml:space="preserve">1、面向全日制高等院校单片机相关专业；
2、同时实验人数至少在60人以上；
</t>
  </si>
  <si>
    <t>单片机相关专业</t>
  </si>
  <si>
    <t>为积极响应教育部高等教育司《关于征集产学合作协同育人项目的函》的号召，杰创科技将深入推进产学合作协同育人，进一步深化校企合作项目，积极探索并拓展更多的产学合作协同育人项目。
一是为高校建设远程硬件创新实验平台---主要完成的实验课程为EDA实验；二是丰富实验内容,完善数字化教材围绕远程实验内容建设实验内容与课程衔接、数字化教材，让学生完全做到理论与实践的完美融合，真正实现学生自主能力的提升。所有项目遵循“行业指导、校企合作、分类实施、形式多样”的原则，旨在通过逐步推行产学合作专业综合改革项目，来实现人才培养、新技术推广、深化教学改革，并履行企业社会责任等目标。</t>
  </si>
  <si>
    <t xml:space="preserve">1.面向全日制高等院校电子相关专业（具体指EDA等相关电子设计自动化专业）；
2.实验人数至少在30人以上；
3.实践硬件条件：远程硬件平台放置的机房，宿舍区有网络覆盖，最好网络覆盖整个校园。
</t>
  </si>
  <si>
    <t>EDA等相关电子设计自动化专业</t>
  </si>
  <si>
    <t>杰创科技新推出的远程云端硬件创新平台，是以FPGA板卡为核心的虚拟实验平台,在弥补了以纯算法虚拟仿真实验平台的不足的同时又兼具了虚拟仿真平台的优点.在国家为了推进现代信息技术与实验教学项目深度融合、拓展实验教学内容广度和深度、延伸实验教学时间和空间、提升实验教学质量和水平开展虚拟仿真实验教学项目建设最佳选择.
为积极响应教育部高等教育司《关于征集产学合作协同育人项目的函》的号召，杰创科技将深入推进产学合作协同育人，进一步深化校企合作项目，积极探索并拓展更多的产学合作协同育人项目。</t>
  </si>
  <si>
    <r>
      <t>1.</t>
    </r>
    <r>
      <rPr>
        <sz val="10"/>
        <color indexed="63"/>
        <rFont val="Arial"/>
        <family val="2"/>
      </rPr>
      <t xml:space="preserve"> </t>
    </r>
    <r>
      <rPr>
        <sz val="10"/>
        <color indexed="63"/>
        <rFont val="仿宋_GB2312"/>
        <family val="3"/>
      </rPr>
      <t>面向全日制高等院校计算机相关专业（具体指开设了数字逻辑、计算机组成原理、系统结构等课程的院校）；
2、</t>
    </r>
    <r>
      <rPr>
        <sz val="10"/>
        <color indexed="63"/>
        <rFont val="Arial"/>
        <family val="2"/>
      </rPr>
      <t xml:space="preserve"> </t>
    </r>
    <r>
      <rPr>
        <sz val="10"/>
        <color indexed="63"/>
        <rFont val="仿宋_GB2312"/>
        <family val="3"/>
      </rPr>
      <t>同时实验人数至少在30人以上；
3、</t>
    </r>
    <r>
      <rPr>
        <sz val="10"/>
        <color indexed="63"/>
        <rFont val="Arial"/>
        <family val="2"/>
      </rPr>
      <t xml:space="preserve"> </t>
    </r>
    <r>
      <rPr>
        <sz val="10"/>
        <color indexed="63"/>
        <rFont val="仿宋_GB2312"/>
        <family val="3"/>
      </rPr>
      <t>提供实践硬件条件：机房，宿舍区最好网络覆盖整个校园。</t>
    </r>
  </si>
  <si>
    <t>具体指开设了数字逻辑、计算机组成原理、系统结构等课程的院校</t>
  </si>
  <si>
    <t>安博教育，新思科技</t>
  </si>
  <si>
    <t>建设 “SPOC”、“视频微课”、“实训课”, 开发理论课程或实训课程配套课件，实训项目，实验指导书，教材或教学演示软硬件系统。课程强调“互联网+”时代融合性人才的培养。课程名称举例：“物联网”、“数据分析”、“虚拟现实”、“跨境电子商务”等。</t>
  </si>
  <si>
    <t xml:space="preserve">  计算机、软件工程、数字媒体、电子商务等专业</t>
  </si>
  <si>
    <t>计算机类、软件工程类、电子商务类、电子工程类等专业</t>
  </si>
  <si>
    <t>面向全日制本科院校，特别是应用型本科院校，通过校企合作，共同建设实训基地、实验室，通过信息化平台，优化学校教学的软硬件应用内涵。校企双方还可以就智慧校园，包括各种信息化系统、智能化系统在校园里的深入应用进行探讨，研究和实施针对校方最具可行性的方案。</t>
  </si>
  <si>
    <t>计算机、软件工程、数字媒体、电子商务等专业</t>
  </si>
  <si>
    <t>合作建立创新创业人才培养示范基地，拟在模式创新、科研创新和应用创新等方面展开深入合作，与合作高校一起探索构建创新创业教育课程体系、实践训练体系、创客空间、项目孵化转化平台等。</t>
  </si>
  <si>
    <t>全日制本科院校计算机类、软件工程类、电子商务类、数字媒体类等与“互联网+”紧密相关的专业</t>
  </si>
  <si>
    <t>组织教师开展技术培训、经验分享、项目研究等工作，为高校之间交流搭建桥梁，为“新工学”的工程教育注入活力。提升教师的工程实践能力和教学水平。</t>
  </si>
  <si>
    <t>面向全日制本科院校的电子信息类（含微电子、电子工程、集成电路等专业方向）、计算机类、自动化类、软件工程类等工程类专业, 校企共建“集成电路设计”和《电子设计自动化（EDA）》联合课程或配套实验项目，建设 “SPOC”,“资源开放课”，“视频微课”, 开发理论课程或实验课程配套课件，实验项目，实验指导书，教材或教学演示软硬件系统。</t>
  </si>
  <si>
    <t>集成电路、电子工程、微电子、计算机、自动化、软件工程等专业优先</t>
  </si>
  <si>
    <t>通过合作建设符合互联网+时代需求的学院和专业，包括各类基础教学实验室、专业教学实验室、双创实践基地，集成电路实训基地等，引入国际先进实践教学理念、EDA工具和工业界实际的项目库、IP库等，促进相关专业与新思科技和安博教育合作，重构教学内容，优化实训体系，丰富实践环节，深化培养方案，拉近产学距离，提升育人质量。</t>
  </si>
  <si>
    <t>拟在模式创新、科研创新和应用创新等方面展开深入合作，与合作高校一起探索构建创新创业教育课程体系、实践训练体系、创客空间、项目孵化转化平台等。</t>
  </si>
  <si>
    <t>集成电路、电子工程、微电子、计算机、自动化、软件工程等专业优先；</t>
  </si>
  <si>
    <t>结合新思科技的资源，特别是不断更新的微电子系列教程和EDA工具，结合安博教育多年的教育和实训经验，以及在全国不同区域建立的产学合作的实训基地，面向青年及资深教师开展新技术师资培训项目。组织教师开展技术培训、经验分享、项目研究等工作，为高校之间交流搭建桥梁，为“新工科”的工程教育注入活力。</t>
  </si>
  <si>
    <t>北京希嘉创智教育科技有限公司</t>
  </si>
  <si>
    <t>项目内容包含高校安全大数据分析、学生网络行为分析、高校网站日志分析等方向，高校依据自身条件和需求可做与其相关的拓展研究。以下研究方向仅供参考。 数据库非法访问行为分析 教育网用户出口网络访问安全行为分析 高校数据中心出口网络访问安全行为分析 学生区上网行为模型分析 网络设备运行访问行为预警分析 高校网络安全大数据应用（基于网络安全设备获取的安全事件数据进行分析、挖掘） 海量数据预处理研究 数据脱敏要素研究</t>
  </si>
  <si>
    <t>教育大数据</t>
  </si>
  <si>
    <t>河南青云信息技术有限公司</t>
  </si>
  <si>
    <t>以项目为驱动，将该工科与具体的商业领域结合，挖掘可持续、可复制的商业模式，培养有能力、有素养的新工科人才和教师梯队。解决方案包括智慧城市系统、基于微信的商城分销系统、多平台实现的在线教育系统、多平台房地产销售系统、基于iOS的智能汽车系统、基于iOS的智能家居系统。</t>
  </si>
  <si>
    <t>互联网、销售、教育、医疗等</t>
  </si>
  <si>
    <t>计算机、通信工程、软件工程、网络工程、数学、机械</t>
  </si>
  <si>
    <t>在教育部指导下，根据高校人才培养需求，青云在互联网全栈研发领域支持教学内容和课程体系改革，技术方向设定为：移动互联网软件设计与研发、大数据分析和应用、UI设计与人机交互、新媒体营销、电子商务实战。除提供完整的教育资源和实施方案外，还配以专项人员开展相关工作。</t>
  </si>
  <si>
    <t>定制整套高校双创空间的建设方案，将创新创业教育改革以双创空间的形式实施。方案包括双创空间的顶层架构设计、人员配置与专业要求、项目研发规范、商业合同范本、项目报价及谈判策略，还有空间运作需要的人力资源、财务、管理等各项指导，保证在项目建设期内，创客空间的各项运营体系成熟，制度完善，团队人员稳定，职位、职能明确，可独立承接一定规模的商业项目。</t>
  </si>
  <si>
    <t>提供实训实习条件，满足实训实习中对场地、流程和导师等主要功能模块的要求，能应对计算机、通信工程、软件工程、物联网、电气、数学、电子商务、市场营销等各专业实训实习。</t>
  </si>
  <si>
    <t>厦门市美亚柏科信息股份有限公司</t>
  </si>
  <si>
    <t>面向高校计算机学院、信息安全学院、网络安全学院、软件学院等计算机类、信息安全类相关专业，围绕培养创新型复合性应用人才总目标，支持高校开展网络空间安全专业方向教学内容和课程体系改革，研究产业岗位能力模型，探索应用人才培养模式，完善实践课程体系和培养方案，优化实践教学内容，革新实践教学手段与方法，丰富实践课程教学资源，优化人才培养质量，探索人才能力动态评估，对接产业人才需求。</t>
  </si>
  <si>
    <t>面向高校计算机学院、信息安全学院、网络安全学院、软件学院等计算机类、信息安全类相关专业</t>
  </si>
  <si>
    <t>计算机类、信息安全</t>
  </si>
  <si>
    <t>面向全日制本科院校的计算机学院、软件学院、网络空间安全学院等相关专业，特别是司法类高校，通过合作建立联合实训室（电子数据取证实训室、网络舆情分析实验室、网络攻防实验室）等实践基地，改进教学内容，优化课程体系，推进优质教学资源共享，提升高校教学质量，为国家输出优秀的信息安全专业性人才。</t>
  </si>
  <si>
    <t>面向全日制本科院校的计算机学院、软件学院、网络空间安全学院等相关专业，特别是司法类高校</t>
  </si>
  <si>
    <t>通过资助高校在校学生在网络空间安全、大数据和智能硬件等业务领域，具有创新创意的技术项目的启动资金，孵化在校大学生的创新与创业项目，发掘创新、创业人才，为企业输送人才和项目。</t>
  </si>
  <si>
    <t>网络空间安全、大数据和智能硬件等业务领域</t>
  </si>
  <si>
    <t>网络空间安全、大数据和智能硬件</t>
  </si>
  <si>
    <t>围绕培养创新型复合性综合应用人才总目标，支持高校开展网络空间安全专业方向的校外实践基地建设，依托美亚先进技术及人才培养体系，探索新型校外实践基地培养模式和管理机制，增强学生实践能力，提升教师实践教学水平，提升校外实践教学质量及效果。</t>
  </si>
  <si>
    <t>网络空间安全、信心安全、大数据等</t>
  </si>
  <si>
    <t>北京态金科技有限公司</t>
  </si>
  <si>
    <t>支持高校创新创业教育改革，以液金属技术高新材料及前沿市场研究数据为基础，借助高校的科研实力，发掘优良的液态金属可落地产业项目。2017创新创业教育改革项目将以液态金属的材料研究及产业化应用为重点，面向全国高校开展合作。</t>
  </si>
  <si>
    <t>项目面向全国全日制高等院校，材料学、传热学、电子电力、工业设计等与液态金属材料或其应用的相关学科所在学院或在职教师都可申报。</t>
  </si>
  <si>
    <t>项目面向全国全日制高等院校，材料学、传热学、电子电力、工业设计等与液态金属材料或其应用的相关学科所在学院或在职教师都可申报</t>
  </si>
  <si>
    <t>设立2017年态金科技大学生创新创业联合基金项目，配合教育部大学生创新创业训练计划的开展。根据“创建液态金属新世界计划”的总体思路，以开发液态金属的现实应用为核心，锻炼学生创新创业能力和实践能力，提升综合素养。</t>
  </si>
  <si>
    <t>面向全日制普通高等院校，在对液态金属有一定了解的基础上，针对其应用和拓展有独特创意的任何专业的在校生或学生团体都可申报。若是团队，须指定一名项目主负责人。申报项目须指定至少一名指导教师。</t>
  </si>
  <si>
    <t>面向全日制普通高等院校</t>
  </si>
  <si>
    <t>国信蓝桥教育科技（北京）股份有限公司</t>
  </si>
  <si>
    <t>此项目面向普通高校计算机相关专业或院系，充分发挥我单位在高校和企业人才培养、人才输送方面的经验及优势，深化工程教育改革，推进新工科的建设与发展；加强对工程科技人才的培养，提高工程科技人才创新创业能力和跨界整合能力。</t>
  </si>
  <si>
    <t>面向全国高等学校本科计算机相关专业群，根据“蓝桥软件学院人才培养计划”的指导方针，遵循“全人教育”的理念，与高校开展深层次的校企合作，共同制定人才培养方案，将高校教育与就业创新型实训教育有效结合，为互联网事业发展提供高层次技术复合型人才。</t>
  </si>
  <si>
    <t>计算机相关专业，信息系统、互联网产业方向</t>
  </si>
  <si>
    <t>面向全国高等学校计算机相关专业的骨干教师开展的理论基础加实战能力项目，强调行业流行用法和标准做法，以线上+线下的模式，并定期对教师进行基地实训，帮助在校教师全面提升技术能力、项目实践能力、讲授能力、班级管理能力。</t>
  </si>
  <si>
    <t>公司目前在北京和东莞开设两个实训基地，旨在与高校合作建设联合实训室、实践基地，提升学校专业实践环境，共同开发有关的教学资源，提升学校实践教学水平。高校和企业共同制定有关管理制度，共同加强学生实习实训过程管理，不断提高实习实训效果和质量。</t>
  </si>
  <si>
    <t>清大云网科技有相公司</t>
  </si>
  <si>
    <t>面向全国全日制高等院校，推出面向计算机、软件工程、信息计算与数学等多个专业方向的大数据技术与应用课程的课程规范；围绕课程规范，设立10个课程项目，建设一批大数据技术与应用示范课程。与院校共同合作，根据所在院校的生源和师资等实际情况，对清大云网与慧与大学（原惠普大学）所提供的教学资源进行本地化，以改进院校课程教学内容，优化课程体系，推进优质教学资源共享，提升专业教学质量</t>
  </si>
  <si>
    <t>大数据应用，包含数据治理、Python语言开发、机器学习、WEB前端、Java、Hadoop、PHP、.NET、UI、软件测试等10个方向。</t>
  </si>
  <si>
    <t>大数据应用</t>
  </si>
  <si>
    <t>面向全国全日制高等院校计算机学院、软件学院、数学学院等相关院系开展申报。重点支持：大数据技术与应用专业方向。支持项目师资培训，通过师资培训，提高所在院系教学质量，提升人才培养的应用技能。</t>
  </si>
  <si>
    <t>苏州国云数据科技有限公司</t>
  </si>
  <si>
    <t>面向全国高等学校相关专业，围绕培养创新型复合型应用型人才总目标，支持高校开展相关专业综合改革，研究产业岗位能力模型，探索应用型人才培养模式，完善实践课程体系和培养方案，同时支持专业实验室建设工作，促进相关专业(专业群)改革创新，优化实践教学内容，通过课程、实训、实验、实践、课程设计的建设与改革，推动高校更新教学内容、完善课程体系，建成满足大数据行业发展需求的、可共享的课程资源，并能推广应用。主要包含面向学院、专业和课程建设三个方面。</t>
  </si>
  <si>
    <t>包括但不限于全国高等学校工商管理类、电气信息类、统计学类、新闻传播类、物联网类、物流类、电商类、经济贸易类、软件工程类、计算机科学类、建筑类、航海类等以业务为主的相关专业。</t>
  </si>
  <si>
    <t>工商管理类、电气信息类、统计学类、新闻传播类、物联网类、物流类、电商类、经济贸易类、软件工程类、计算机科学类、建筑类、航海类</t>
  </si>
  <si>
    <t>面向全国高等学校工商管理类、电气信息类、统计学类、新闻传播类等专业，分阶段进行培训，以线上资源分享与线下实训操作相结合的模式培养高校专业师资，通过与伙伴高校合作举办大数据师资培育与课程建设研讨班，提高教师教学水平和教学质量。
每年定期举办高校大数据课程师资培训班，为国内各大院校培训大数据课程师资力量，缓解国内高校大数据课程师资力量紧张状况，提升大数据课程教师教学水平。培训课程系统介绍大数据课程知识体系、授课方法、编程实践、实验平台等内容，旨在帮助参加培训的教师快速建立对大数据课程的框架性认识，为高效备课和顺利开课打下坚实基础。</t>
  </si>
  <si>
    <t>此项目主要面向高校有关院系，企业提供大数据相关软件平台，在高校建设联合大数据实验室、实践基地等，配合大数据专业方向的课程教学与实践，与合作高校一起探索培训大数据应用型和技术型人才，共同打造大数据人才培养体系。国云数据秉承“合作共建、服务高校”理念，联合多方力量，整合优势资源，共同打造国内一流的大数据实践实验平台，为“加快全国高校大数据课程体系建设、促进高校大数据教学水平不断提升”贡献力量。</t>
  </si>
  <si>
    <t xml:space="preserve">项目申报人为全国高等学校物联网相关专业、智能制造、大数据、计算机科学与技术、软件工程、网络工程、电子商务、信息与计算科学、电子信息工程、计算机应用与维护等相关专业骨干老师或系主任；
</t>
  </si>
  <si>
    <t>巨轮智能装备股份有限公司</t>
  </si>
  <si>
    <t>教学内容和课程体系改革，项目将面向高校机械制造、自动化等相关专业和教师，由巨轮（广州）公司提供经费、师资、技术、平台等方面的支持，将产业和技术的最新发展、行业对人才培养的最新要求引入到教学过程中，通过课程或系列课程的建设，推动高校更新教学内容，完善课程体系，建成能够满足行业发展需要的、可共享的课程及教材资源并推广应用。主要面向：全国教师。</t>
  </si>
  <si>
    <t>专业：机械、电气、机器人、自动化、通信等相关专业 ；培训内容：机械原理、电气原理、机器人、智能制造生产线等。</t>
  </si>
  <si>
    <t>机械、电气、机器人、自动化、通信等</t>
  </si>
  <si>
    <t>组织教师开展技术培训、经验分享、项目研究等工作，提升教师的工程实践能力和教学水平。
主要面向：全国教师。</t>
  </si>
  <si>
    <t xml:space="preserve">专业：机械、电气、机器人、自动化、通信等相关专业；  培训内容：机械原理、电气原理、机器人、智能制造生产线等。
</t>
  </si>
  <si>
    <t>该项目面向全国高校相关院系，提供软、硬件设备或平台，在高校建设联合实验室、实践基地等，并开发相关的实验教学资源，提升实践教学水平。主要面向：全国高等相关院系。</t>
  </si>
  <si>
    <t xml:space="preserve">相关院系：机械、电气、机器人、自动化、通信等相关院系 ； 相关内容：智能制造生产线、联合实验室等。
</t>
  </si>
  <si>
    <t>该项目面向全国高校相关院系，提供学生实习实训岗位，高校和巨轮（广州）共同制定有关管理制度，共同加强学生实习实训过程管理，不断提高实习实训效果和质量。</t>
  </si>
  <si>
    <t xml:space="preserve">相关院系：机械、电气、机器人、自动化、通信等相关院系 </t>
  </si>
  <si>
    <t>北京翡翠教育科技集团有限公司</t>
  </si>
  <si>
    <t>在教育部指导下，结合翡翠教育在创新创业教育方面积累的经验，面向全国高等学校，致力于协助高校开展创新创业教育改革，打造产学研创相融合的新型人才培养模式。协助学校开发创新创业理论教学与实践过程相结合的内容，校内校外资源相结合，高校教师与企业导师共同参与开发和指导实践，高校大学生参加创新创业训练营和活动。创新创业教学改革项目，旨在促进创新创业教育的新方法、新方式的探索。 翡翠教育创新创业教育改革项目面向高校提供包括创新创业课程体系、创新创业实践训练体系、创新创业师资培训体系、创客空间建设、创业加速器相关赛事辅导等不同的解决方案，全面助力高校创新创业教育改革。</t>
  </si>
  <si>
    <t>优先考虑已开展或拟开展移动互联网、网络游戏、网页开发、虚拟现实、大数据等方向创新创业学习和实践的高校。</t>
  </si>
  <si>
    <t>翡翠教育产学合作大学生创新创业联合基金项目面向全国高等学校优秀的学生创新创业团队。作为职业人才培养解决方案的优秀企业，翡翠教育旨在通过提供创新创业基金的方式，鼓励学生提高技术创新意识，锻炼专业技术能力，提高职业综合素养，培养校园创业热情，同时支持学校创新创业教学资源建设和教育改革。</t>
  </si>
  <si>
    <t>重点支持四个领域的创新创业项目：IT互联网及移动互联开发、网络营销平台、网络游戏或艺术产品设计。</t>
  </si>
  <si>
    <t>移动互联开发、网络营销平台、网络游戏或艺术产品设计</t>
  </si>
  <si>
    <t>翡翠教育产学合作教学内容和课程体系改革项目面向全国高等学校计算机科学与技术、软件工程、网络工程、物联网、艺术设计等本科及以上相关专业，与合作院校课程融合、内容共建。作为职业化人才培养解决方案的优秀企业，翡翠教育旨在协助院校打造产学研融合的教学模式，提供先进的人才培养方案，改进教学方法，更新教学措施，丰富教学内容，不断提升教育理念、教学能力、科研意识和科研水平，促进专业化发展，完善实用技术体系，提高教育教学质量，满足IT行业规模化、高质量的人才培养需求。</t>
  </si>
  <si>
    <t>网络营销、U3D开发、IOS程序开发、前端开发、安卓应用开发、产品UI设计、Java大数据开发、PHP开发、影视后期、影视特效设计、影视动漫设计、游戏开发设计。</t>
  </si>
  <si>
    <t>翡翠教育产学合作师资培训项目面向全国高等学校计算机科学与技术、软件工程、网络工程、物联网、艺术设计等相关专业。作为职业化人才培养解决方案的供应商，翡翠教育旨在协助院校打造产学研融合的教学模式，改进教学方法，更新教学措施，丰富教学内容，不断提升教育理念和教学能力，同时引入翡翠教育讲师培训评审体系，以应用型专业人才培养体系建设和“双师型”、“双能型”教师培养为目标，通过了解产业发展、企业技术体系和真实项目研发实践与实训，提升院校专业体系研发能力以及教师的项目和技术实践能力和实训教学水平。</t>
  </si>
  <si>
    <t>计算机科学与技术、软件工程、网络工程、电子商务、信息与计算科学、电子信息工程、计算机应用与维护、数字媒体艺术设计等相关专业。</t>
  </si>
  <si>
    <t>翡翠教育面向全日制本科院校的计算机类、电子信息类（含微电子）、仪器科学类、自动化类、机械类、电气类等专业，特别是应用型本科转型试点高校，通过合作建设符合互联网+时代需求的各类基础教学实验室、专业教学实验室、双创实践基地，引入国际先进实践教学理念，优化实践体系，丰富实践环节培养方案，拉近产学距离，提升育人质量。</t>
  </si>
  <si>
    <t>电子信息类、计算机类、仪器科学类、自动化类、机械类、软件科学类和电气类等专业优先。</t>
  </si>
  <si>
    <t>翡翠教育产学合作校外实践基地建设项目面向全国高等学校计算机科学与技术、软件工程、网络工程、物联网、艺术设计等本科及以上相关专业。作为职业人才培养解决方案的领军企业，翡翠教育旨在打造产学研融合的教学模式，以应用型专业人才培养为目标，结合产业和技术发展，建设专业实训环境，以及提供完善的实践教学体系，并通过企业真实项目或技术岗位实习实训，提升院校实践教学体系建设水平。</t>
  </si>
  <si>
    <t>计算机科学与技术、软件工程、网络工程、电子商务、信息与计算科学、电子信息工程、计算机应用与维护、数字媒体、电子商务、网络工程、艺术设计等本科及以上相关专业。</t>
  </si>
  <si>
    <t>青岛伟东云教育集团有限公司</t>
  </si>
  <si>
    <t>面向理工科（电子类、机械类、软件类、通信类、物理类、工程类）专业院校 ，进行专业应用技术方面的开发实训，并将在企业的实践，转化为课堂所学优化知识体系，缩短理论教学与实际应用的距离。</t>
  </si>
  <si>
    <t>工程造价，电子通信，电子技术，物联网，软件工程，大数据，电力工程，物理，大数据，水利水电，自动化，测控技术，机械设计，计算机科学与技术</t>
  </si>
  <si>
    <t>结合企业的市场所需，就硬件瞬间通讯的顺畅性及并发性处理技术、学生答题卡图像准确识别等技术，与理工科院校中青年教师，进行联合等探索性开发。争取在并发处理技术、精准图像识别技术方面，取得较大突破。</t>
  </si>
  <si>
    <t>大数据，物联网工程，计算机技术，通信技术，图像识别，</t>
  </si>
  <si>
    <t>大数据、电子、电力、软件、物联网等</t>
  </si>
  <si>
    <t>如何使用大数据及建模技术，将大中小学学生的学习生活状况及时进行分析，让老师、家长及学生本人对学生的状况全面了解？如何用增强现实（AR）技术，将平时对教师或企业员工训练的课件，进行可感知方式的呈现。通过与高校建立联合实验室，就上述两方面进行长期的联合研究，并就相关技术进行突破性攻关，使之尽早应用于实践。</t>
  </si>
  <si>
    <t>大数据分析，软件工程，虚拟现实，通信工程，计算机科学与技术</t>
  </si>
  <si>
    <t>大数据，计算机科学与技术</t>
  </si>
  <si>
    <t>中关村万众创新创业教育产业促进中心</t>
  </si>
  <si>
    <t>1.建设内容
建设30个学习效果好、效率高、学生主动参与的创新创业类或其他课程。
2.成果要求
项目申请人根据学习者特点，以“3E”精彩课堂为标准，完成一门创新创业类或其他课程的教学设计，包括教学目标、教学大纲、教学内容、教学过程（课前、课中、课后教学活动的组织等）。
3.建设周期
建设周期8个月。
4.申报条件
①创新创业类课程教师、其他课程教师均可申请；
②所在高校重视教学改革，并能提供配套资金。
5.支持办法
①中心对申请人提交的申请表进行集中评审，择优选择30个项目予以支持。
②中心对通过评审选拔的项目，根据项目情况提供3～5万元人民币的建设资金支持。</t>
  </si>
  <si>
    <t>创业教育或其他能力素质教育</t>
  </si>
  <si>
    <t>1.建设内容
在全国选择30所高校建设创新创业教师研修基地，面向所在地高校创新创业教师，开展创新创业理论知识、课程开发能力、授课方法、创新创业实践指导技能等培训研修。
2.成果要求
在中心支持下，基地组织规范化创新创业师资培训活动。每个基地每年完成至少1期创新创业教师研修培训任务。
3.建设周期
建设周期为1年。
4.申报条件
①所在高校重视创新创业师资队伍建设，并能提供配套资金；
②创新创业教育相关负责人团队优先。
5.支持办法
①中心对申请人提交的申请表进行集中评审，择优选择30个项目予以支持。
②中心对通过评审选拔的高校，根据项目情况提供1～2万元人民币的建设资金支持。</t>
  </si>
  <si>
    <t>1.建设内容
选择100所高校建设“直通中关村”创业实验室。
2.成果要求
校内挂牌成立“直通中关村”创业实验室，实验室具备创业服务能力聚集、创新技术推介、创新能力训练、创业计划指导、创业项目打磨、创业项目孵化、中关村创业服务资源对接等功能。
3.建设周期
项目建设周期为1年。
4.申报条件
①所在高校重视创新创业实践条件建设，并能提供配套资金；
②创新创业教育相关负责人团队优先。
5.支持办法
①中心对申请人提交的申请表进行集中评审，择优选择100个项目予以支持。
②中心对通过评审选拔的高校，根据项目情况提供价值20万元平台技术支持和建设指导。</t>
  </si>
  <si>
    <t>武汉创维特信息技术有限公司</t>
  </si>
  <si>
    <t>项目主要对应物联网、嵌入式、移动互联、云计算、智慧城市等地方产业需求，引入市场化力量推进产教融合。与学校共建相关专业，如物联网工程等，共同审定人才培养方案、合作编写教材，常年提供顶岗实习预就业岗位，参与学生评价考核。培养主动适应新技术、新产业、新经济发展的卓越工程科技人才。发挥工程教育在师资队伍、实践平台、行业协同等方面的优势，更大程度地实现学校与地方经济社会发展的同频共振。</t>
  </si>
  <si>
    <t>物联网、嵌入式、移动互联、云计算等</t>
  </si>
  <si>
    <t>计算机类、电子信息类、自动化类、电气类</t>
  </si>
  <si>
    <t>打造产学研融合式人才培养模式，提供学院共建、专业共建、实验室共建、基地共建、师资培养、职业认证、教材开发、研讨会举办等解决方案，项目重点支持嵌入式、物联网、移动互联、大数据、云计算等专业方向的课程建设，形成与行业对接的培养方案以及课程体系。基于创维特的软硬件平台，提供包含理论课程内容、教学资源（教学大纲、教材、PPT、讲义、课后习题、实验设计、实践案例、实训项目等）的建设。</t>
  </si>
  <si>
    <t>计算机科学与技术、软件工程、通信工程、电子信息、自动化、电气工程、物联网、嵌入式、移动互联、云计算等</t>
  </si>
  <si>
    <t>计算机类、电子信息类</t>
  </si>
  <si>
    <t>创维特借助良好的社会关系，联合企业资源、行业协会资源及学校资源，为院校的师资培养提供有针对性的培训计划、培训方式、落实培训场地，认证培训提供教师顶岗学习岗位，提供个性化的服务，培养一批主要面向全国高等院校的物联网、嵌入式、移动互联、大数据、云计算等专业方向的一线教师。</t>
  </si>
  <si>
    <t>物联网、嵌入式、移动互联、大数据、云计算等</t>
  </si>
  <si>
    <t>创维特与高校合作共同建设联合实验室、创新创业实践中心，服务于高校基础教学及实训科研，提供包括硬件设备、软件平台、课程资源、师资培训等软硬件资源。拟在教学创新、科研创新和应用创新等方面展开深入合作，与合作高校一起探索构建创新创业人才培养体系。具体支持力度和办法与校方共同协商。</t>
  </si>
  <si>
    <t>该项目将面向全国高等院校，创立符合产业需求与促进高校专业学科发展的创新创业人才培养模式，围绕促进大学生创新精神、创业意识和创新创业能力的人才培养，推动高校进一步提升创新创业教育课程体系内容，扩充创新创业教育课程资源，共同举办创新创业竞赛，举办创新创业项目成果展等活动，助力院校开展创新创业教育改革。</t>
  </si>
  <si>
    <t>项目主要面向高校计算机类、电子信息类等相关专业的学生个人或团队。按照教育部大学生创新创业训练计划要求，在物联网、嵌入式、移动互联、云计算、智慧城市等方向的创新创业提供支持，安排技术骨干为师生提供技术和产品开发培训，为基于技术前瞻性、创新性、产业价值的项目提供资金支持，并推进科技成果转化。</t>
  </si>
  <si>
    <t>项目提供包含生产实习、认知实习、课程设计、毕业设计等在内的一站式服务，提供研发实验室、培训室、会议室、生产车间、调试车间等实习实训环境，实习内容可包含产品焊接、产品组装、产品调试、软件、硬件测试、产品开发、技术培训等。每次实习实训安排1名专职老师负责实习期间的全程跟踪管理，以实习小组为单位参加实习活动。实习期间对学生的表现、实习作品等进行多方面的考评。</t>
  </si>
  <si>
    <t>武汉厚溥教育科技有限公司</t>
  </si>
  <si>
    <t>发挥产学协同育人作用，依托厚溥和各高校，建设示范性实训人才培养基地，共建行业引导的专业方向的实习实训方案，共同形成产学合作培养体系，完善颗粒化、浸入式的项目驱动式教学。提升学生的综合能力和素质，实现培养具有良好专业技能、创新意识、团队意识、持续学习能力和能力和沟通能力和社会责任感的高质量技能型人才。</t>
  </si>
  <si>
    <t>面向全国高等学校计算机科学与技术、软件工程、网络工程、信息与计算科学、电子信息工程、数字媒体技术、大数据等相关专业</t>
  </si>
  <si>
    <t>计算机科学与技术、软件工程、网络工程、信息与计算科学、电子信息工程、数字媒体技术、大数据等相关专业</t>
  </si>
  <si>
    <t>面向全国高等学校计算机科学与技术、软件工程、网络工程、信息与计算科学、电子信息工程、数字媒体技术等相关专业的青年骨干教师，通过支持高校开展大数据分析、云计算、物联网、移动互联网、软件工程、信息安全、工业4.0、人工智能等学科方向，提供经费、技术、平台和培训等方面的支持，和院校师资团队合作进行课程开发和教学模式改革及探索。打造更高层次专业型、应用型、创新型、复合型师资人才，提升高校师资水平和教学质量。</t>
  </si>
  <si>
    <t>依元素科技有限公司</t>
  </si>
  <si>
    <t>项目面向高校电子信息、计算机科学、软件科学、自动化、仪器科学、电气类等理工科相关专业教师，通过设立课程资助,寻求具有中国特色的先进教学理念结合工业前沿技术来转化为实验教学内容与综合实验实践项目, 重点支持新兴工科专业特色课程建设与面向基础、专业课程的新教学思路课程改革，包含但不限于实验平台创新，教材教案开发，MOOC教学视频开发、课赛结合、项目式学习等各种创新教学方式，借此支持教育部开展新工科研究工作及双一流建设, 打造符合中国特色的工程教育新体系。</t>
  </si>
  <si>
    <t>电子信息、计算机科学、软件科学、自动化、仪器科学、电气、微电子等理工科专业</t>
  </si>
  <si>
    <t>以Xilinx/依元素科技教育部产学合作协同育人项目成果或结合Xilinx与ARM的官方授权培训计划，校企合作组织教师开展最新技术培训、教学经验分享、项目研究等工作，提升教师的工程实践能力和教学水平。</t>
  </si>
  <si>
    <t>此项目主要面向高校有关院系，开展基于FPGA的应用项目，提供学生实习实训岗位（包括时间、期限、地点、数量、岗位、待遇等），高校和企业共同制定有关管理制度，共同加强学生实习实训过程管理，不断提高实习实训效果和质量。</t>
  </si>
  <si>
    <t>此项目主要面向高校开展基于FPGA应用的创新创业项目，企业提供资金、软硬件条件等，支持高校开展各类创新竞赛、建设创新创业教育课程体系、实践训练体系、创客空间等，支持高校创新创业教育改革。</t>
  </si>
  <si>
    <t>项目面向高校电子信息类和计算机类等相关专业的学生个人或团队，由企业提供资金支持和项目研究方向。高校按照教育部大学生创新创业训练计划要求进行管理与经费支持，本项目重点支持基于FPGA的数字系统设计、嵌入式技术、机器人应用、机器视觉、物联网等方向的应用。</t>
  </si>
  <si>
    <t>武汉软帝信息</t>
  </si>
  <si>
    <t>武汉软帝信息科技有限责任公司根据产业和技术的最新发展、行业对人才培养的最新要求在人才培养方面进行探索和实践，校企合作办学、合作育人、合作就业、合作发展，推进多学科交叉培养。根据各学院的条件及要求有针对性的进行专业共建项目等，促进大学生好就业、高薪就业。</t>
  </si>
  <si>
    <t>计算机科学与技术、软件工程、网络工程、电子商务、信息与计算科学、电子信息工程、计算机应用与维护、数字媒体、电子商务、网络工程、艺术设计等本科及以上相关专业</t>
  </si>
  <si>
    <t>面向全国高等学校电子通信、移动互联、大数据、云计算、计算机科学与技术、数字艺术、软件工程、网络工程、物联网、数字媒体等本科及以上相关专业，与申报院校课程融合、内容共建。旨在协助院校打造产学研融合的教学模式，提供先进的人才培养方案，丰富实践教学内容，提升科研水平，促进专业发展。</t>
  </si>
  <si>
    <t>面向全国高等学校本科及以上优秀的学生创新创业团队。旨在通过提供创新创业基金的方式，鼓励学生提高技术创新意识，锻炼专业技术能力，培养校园创业热情，同时支持学校创新创业教学资源建设和教育改革。</t>
  </si>
  <si>
    <t>项目面向教师及专业带头人开展移动互联网应用开发、设计方向的师资培训，定期开展技术培训、经验分享、项目研究等工作，提升教师的工程实践能力和教学水平，为高校教师提供到企业挂职锻炼、参与企业真实项目的机会，协助高校建设双师型队伍。</t>
  </si>
  <si>
    <t>软帝依托自身的优势，指导学校和学院打造示范型实训基地和高端实验室，并且为实验室使用提供师资培训的技术支持。在院校提供场地的前提下，公司提供校内实训基地和高端实验室建设的专业设备、软件环境、资金支持和实践条件建设资助，通过该项目为合作院校提供课程研讨、技术交流、技术竞赛等活动支持。</t>
  </si>
  <si>
    <t>建立软帝科技协同育人大学生实习实训基地，开展大学生课程实践和项目实践学习，提升学生技术和项目的实践和创新能力，通过行业认知、专业认知等职业素质培养，提升学生的综合能力和素质，推动高校实践教学的创新与发展，提高学生专业对口就业率和薪金整体水平。</t>
  </si>
  <si>
    <t>“软帝”高校创业实训基地建设项目
1.面向专业及对象：已开设创新创业基础课程、纳入学分管理、有配套师资队伍的高校。2.开设一批创新创业基础必修课程、选修课程及实践类课程。3.建设目标和内容：高校提供场地和基础条件，软帝提供创业实训项目与运营资金支持，共同建设大学生创业实训基地。</t>
  </si>
  <si>
    <t>大学生实习实训项目面向全国高等学校电子通信、移动互联、大数据、云计算、计算机科学与技术、数字艺术、软件工程、网络工程、物联网、数字媒体等本科及以上相关专业，结合学校教学计划，开展专业实习、生产实习、企业参观见习、暑期社会实践等相关实践活动。软帝将结合自身条件和岗位需求提供集中校内、校外和定岗等模式，为大学生提供符合行业需求、专业对口的实训环境和岗位。</t>
  </si>
  <si>
    <t>厦门铂士莱信息科技有限公司</t>
  </si>
  <si>
    <t>课程资源建设：厦门铂士莱信息科技有限公司为高校免费供企业项目案例素材库，主要涉及云计算大数据、跨境电商、物联网、通信工程等技术方向；同时为高校提供企业工程师技术支持，协助高校教师在这些领域开展课程建设工作。建成一批高质量的课程教学资源。</t>
  </si>
  <si>
    <t>云计算大数据、跨境电商、物联网、通信工程</t>
  </si>
  <si>
    <t>计算机类、电子信息类、电子商务</t>
  </si>
  <si>
    <t>实践条件建设项目：厦门铂士莱信息科技有限公司为提升高校实践教学水平，面向高校提供实验室建设经费资助的项目，公司为高校提供软硬件平台与高校联合建立实验室。并利用联合实验室开发相关实践教学资源，最终实现提升实践教学水平的目的。主要涉及云计算大数据、跨境电商、物联网、通信工程等方向。</t>
  </si>
  <si>
    <t>博拉网络股份有限公司</t>
  </si>
  <si>
    <t>面向全国高等学校计算机类、软件工程类、网络工程类、信息与计算科学类、数字媒体类、电子商务类、艺术设计类等专业类专业教师，由博拉网络股份有限公司提供经费、技术、平台的支持。方向设定为：电子商务管理、电子商务技术、数字营销等；按照企业人才培养的最新需求引入到教学过程，通过从商业案例中提取的知识点，对课程、实训、课程设计进行建设与改革，推动高校更新教学内容、完善课程体系，建成满足最新企业人才需求发展需求的、可共享的课程资源，并能推广应用。</t>
  </si>
  <si>
    <t>涉及专业为：计算机类、软件工程类、网络工程类、信息与计算科学类、数字媒体类、电子商务类、艺术设计类等专业类专业；
方向设定为：电子商务管理、电子商务技术、数字营销等</t>
  </si>
  <si>
    <t>所有项目申报人必须为全日制相关专业从事一线教学工作，有丰富的教学经验及实践经验的在职教师</t>
  </si>
  <si>
    <t>博拉与高校共建位于两江新区互联网产业园的人才培养基地。由高校导师与企业导师，共同制定培养内容及目标。培养时间为3-6个月。由博拉提供相应实习职位及基于一线电商案例的实习内容和企业人才素质需求内容，开展大学生项目实训。提升学生项目实践和职业素质能力，推动高校实践教学的创新与发展，形成特色的行之有效的校外大学生实习实训基地方案。让大学生找到实现自身价值的舞台。</t>
  </si>
  <si>
    <t>涉及专业：计算机类、软件工程类、网络工程类、信息与计算科学类、数字媒体类、电子商务类、艺术设计类等专业群；
方向设定为：电子商务管理、电子商务技术、数字营销等</t>
  </si>
  <si>
    <t>项目申报人为全国高等学校计算机类、软件工程类、网络工程类、信息与计算科学类、数字媒体类、电子商务类、艺术设计类等专业群专业负责人</t>
  </si>
  <si>
    <t>河南智游臻龙教育科技有限公司</t>
  </si>
  <si>
    <t>面向全国高校的相关专业优秀老师，推出Java、H5、大数据、PHP、VR、UI、Python、网络安全等多个IT技术方向的课程体系建设项目；通过制定课程内容、课件编写和教材制作，促进高校教学改革创新，加速专业建设，提升学生实战能力，满足市场企业要求；申报项目经过评审后，将提供相关经费支持。</t>
  </si>
  <si>
    <t>Java、H5、大数据、PHP、VR、UI、Python、网络安全等</t>
  </si>
  <si>
    <t>面向全国高校的相关专业青年教师，针对目前市场需求的多个IT技术方向的师资培养建设项目。申报项目经过评审后，将提供相关经费支持。项目内容包括以下：
1.通过技术培训提升教师的IT技术水平，以满足市场需求，把握行业新风向。
2.通过项目研究提升教师的项目能力，以提高教师项目经验，更好的适应企业人才需要。
3.通过备课经验分享提升教师备课的全面性，已经对课程的编排能力。
通过讲课经验分享来提升教师的职业素养，以方便更好的把控教学质量。</t>
  </si>
  <si>
    <t>实训实验室可服务于计算机类相关专业，如云计算、大数据、信息安全、数字媒体以及移动互联等。
各高校根据学校开设专业特色，与企业充分沟通，达成合作意向。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</si>
  <si>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云计算、大数据、信息安全、数字媒体以及移动互联等</t>
  </si>
  <si>
    <t>面向全国高等学校的计算机、信息工程、信息计算科学、数学与应用数学，数字媒体类相关专业的3年级或4年级学生，提供产品研发、测试、运维、数字媒体支持等方面的实习、实训岗位，每个岗位的实习、实训时间为1周-1个月，实习期间提供400-1000元的实习津贴，合计提供5000个人月的实习岗位。实习实训以学校教学计划和培养方案为基础、企业岗位需求为导向制定实训课程方案，采用“培训+顶岗”的模式，通过短期培训帮助学生掌握某一类专业课程的基础入门技能，了解企业真实项目的管理过程，提升工作实践能力和就业竞争力。</t>
  </si>
  <si>
    <t>计算机、信息工程、信息计算科学、数学与应用数学，数字媒体类相关专业;产品研发、测试、运维、数字媒体支持等</t>
  </si>
  <si>
    <t>面向全国高等学校的计算机、信息工程、信息计算科学、数学与应用数学，数字媒体类相关专业，解决教育与市场、产业脱节的难题，实现多样化、个性化的学科交叉创新培养。由智游提供技术、平台、资金等方面的支持和指导，将先进的教学理念、教学方法、前沿技术引入，支持高校建设创新创业课程体系、实践训练体系。目的是为了深化高校创新创业教育改革，打造产学研创相融合的新型人才培养模式。</t>
  </si>
  <si>
    <t>计算机、信息工程、信息计算科学、数学与应用数学，数字媒体类相关专业</t>
  </si>
  <si>
    <t>辽宁中嘉博众教育科技有限公司</t>
  </si>
  <si>
    <t>面向全国高校的计算机类、软件工程类、通讯工程类、数字媒体类、电子商务等专业。旨在通过设立课程资助项目，协助学校进行课程建设，提升教学质量，促进符合产业需求的人才培养工作。依据IT行业技术的发展，制定符合专业人才需求的核心课程。</t>
  </si>
  <si>
    <t>互联网应用开发、大数据、移动互联网开发、物联网工程、数字媒体艺术、互联网营销、Web前端开发</t>
  </si>
  <si>
    <t>计算机类、软件工程类、网络工程类、信息与计算科学类、通讯工程类、数字媒体类、电子商务、物联网</t>
  </si>
  <si>
    <t>中嘉博众产学合作师资培训项目面向全国高等学校计算机科学与技术、软件工程、数字艺术等相关专业。拟将联合区域内优势院校，在互联网应用开发、大数据开发、移动互联开发、数字媒体艺术、Web前端开发等5个专业方向设立青年骨干教师培养基地，用来开展师资培训以及教学展示与研讨项目。</t>
  </si>
  <si>
    <t>互联网应用开发、大数据开发、移动互联开发、数字媒体艺术、Web前端开发</t>
  </si>
  <si>
    <t>计算机类、软件工程类、信息与计算科学类、数字媒体类、电子商务</t>
  </si>
  <si>
    <t>校外实践基地建设项目主要是中嘉博众联合申报院校建立校外实践基地，为申报院校提供IT行业相关的实习实训岗位。中嘉博众联合高校共同制订参加实习实训学生的管理办法，共同参与学生实习实训过程管理，同时中嘉博众将为每位参加实习实训学生提供导师，快速提升学生的业务技能，从而不断提高实习实训的效果和质量。</t>
  </si>
  <si>
    <t>互联网应用开发、大数据开发、移动互联开发、数字媒体艺术、Web前端开发。</t>
  </si>
  <si>
    <t>中嘉博众为高校提供企业讲师资源、创新创业教育课程体系、创新创业实践项目，支持高校建设创新创业实践训练体系、众创空间孵化服务和高校孵化基地建设等，帮助高校进行创新创业教育改革。</t>
  </si>
  <si>
    <t>新创业课程建设、创新创业实践项目、众创空间孵化服务及高校孵化基地建设</t>
  </si>
  <si>
    <t>不限制</t>
  </si>
  <si>
    <t>北京索维智能科技有限公司</t>
  </si>
  <si>
    <t>课程项目围绕目前计算机类专业的热点技术领域，包括移动互联网、虚拟现实、HTML5、云计算、大数据、软件测试、网络安全等，索维智能联合生态企业支持高校在这些领域的课程建设和教学改革工作，建成一批高质量、可共享的课程体系和培养方案，这些建设成果将开源开放，任何高校都可以参考借鉴用于教学和人才培养目的。</t>
  </si>
  <si>
    <t>Web全栈开发Node.js方向，Web全栈开发JavaEE方向，Web全站开发PHP方向，VR/AR虚拟现实及增强现实，跨平台App应用开发</t>
  </si>
  <si>
    <t>创新创业联合基金项目围绕目前互联网产业的热点技术，包括移动互联网、虚拟现实、HTML5、云计算、大数据、软件测试、网络安全等，索维智能联合生态企业提供项目研究课题和资金支持，学生在教师指导下自主组建团队申报项目，并由索维智能安排企业导师进行项目过程指导，由高校指导教师按照大学生创新创业训练计划的要求对项目进行日常管理。</t>
  </si>
  <si>
    <t>移动互联网、虚拟现实、HTML5、云计算、大数据、软件测试、网络安全</t>
  </si>
  <si>
    <t>师资培训项目主要基于《教学内容和课程体系改革》、《大学生创新创业联合基金》两个项目的成果，面向青年教师及专业带头人开展课程建设项目成果和创新成果的分享与推广培训，致力于提升教师的工程实践能力和教学水平，促进专业教学改革。</t>
  </si>
  <si>
    <t>校外实践基地项目主要基于《教学内容和课程体系改革》、《大学生创新创业联合基金》两个项目的成果，面向高校计算机或相关专业的学生，提供学生实习实训岗位（包括时间、期限、地点、数量、岗位、待遇等），企业和高校共同制定有关管理制度，共同加强学生实习实训过程管理，不断提高实习实训效果和质量，促进学生提高实际工作能力，有助于就业率的提升。</t>
  </si>
  <si>
    <t>广州维脉电子科技有限公司</t>
  </si>
  <si>
    <r>
      <t>项目建设期间需要完成以下任务：
1.</t>
    </r>
    <r>
      <rPr>
        <sz val="10"/>
        <color indexed="63"/>
        <rFont val="Arial"/>
        <family val="2"/>
      </rPr>
      <t xml:space="preserve"> </t>
    </r>
    <r>
      <rPr>
        <sz val="10"/>
        <color indexed="63"/>
        <rFont val="仿宋_GB2312"/>
        <family val="3"/>
      </rPr>
      <t>课程大纲，包括具体的课程时间分配、章节、实验、习题描述；
2.</t>
    </r>
    <r>
      <rPr>
        <sz val="10"/>
        <color indexed="63"/>
        <rFont val="Arial"/>
        <family val="2"/>
      </rPr>
      <t xml:space="preserve"> </t>
    </r>
    <r>
      <rPr>
        <sz val="10"/>
        <color indexed="63"/>
        <rFont val="仿宋_GB2312"/>
        <family val="3"/>
      </rPr>
      <t>教师授课教案，包括课程配套课件、虚拟教学资源、微课、视频等教学资源；
3.学生（参考）教材，实验实训指导书，电子教材或纸质教材；
4.书面承诺和表明所有课程体系和培养方案可针对教育合作目的无偿开放和共享。
建设内容包括了以下四个方向：交通虚拟仿真技术开发与应用、交通大数据分析与应用、车联网技术开发与应用、交通运营管理实践。
项目可以是针对上述内容的专门性课程，也可以是改革现有相关课程纳入上述内容（比重不低于50%），在学校有对应的课程开设出来。</t>
    </r>
  </si>
  <si>
    <t>面向全国高等院校交通运输类专业，包括：交通运输工程、交通工程、交通信息与控制工程、交通运输规划与管理、交通设备信息工程、交通建设与装备、智能交通技术运用、交通运营管理等专业</t>
  </si>
  <si>
    <r>
      <t>项目建设期间需要完成以下任务：
1.</t>
    </r>
    <r>
      <rPr>
        <sz val="10"/>
        <color indexed="63"/>
        <rFont val="Arial"/>
        <family val="2"/>
      </rPr>
      <t xml:space="preserve"> </t>
    </r>
    <r>
      <rPr>
        <sz val="10"/>
        <color indexed="63"/>
        <rFont val="仿宋_GB2312"/>
        <family val="3"/>
      </rPr>
      <t>实验实训课程大纲，包括具体的软硬件系统实验实训课程时间分配、章节、习题描述；
2.</t>
    </r>
    <r>
      <rPr>
        <sz val="10"/>
        <color indexed="63"/>
        <rFont val="Arial"/>
        <family val="2"/>
      </rPr>
      <t xml:space="preserve"> </t>
    </r>
    <r>
      <rPr>
        <sz val="10"/>
        <color indexed="63"/>
        <rFont val="仿宋_GB2312"/>
        <family val="3"/>
      </rPr>
      <t>能够基于维脉公司软硬件平台进行二次开发；
3.</t>
    </r>
    <r>
      <rPr>
        <sz val="10"/>
        <color indexed="63"/>
        <rFont val="Arial"/>
        <family val="2"/>
      </rPr>
      <t xml:space="preserve"> </t>
    </r>
    <r>
      <rPr>
        <sz val="10"/>
        <color indexed="63"/>
        <rFont val="仿宋_GB2312"/>
        <family val="3"/>
      </rPr>
      <t>课程配套视频、配套课件、实验项目、实验指导书、教材及教学演示；
4.提供企业技术人员现场授课条件（免费）；
5.书面承诺和表明所有实验实训教学内容和实践方案可针对教育合作目的无偿开放和共享。</t>
    </r>
  </si>
  <si>
    <t>湖南合天智汇信息技术有限公司</t>
  </si>
  <si>
    <t>教学内容和课程体系改革项目，拟定50项在线实验教学资源开发项目，通过对高校教师教学提供“在线实验课程开发与定制”服务，支持计算机相关课程体系及课程内容建设，支持MOOC+MOOE在线实验课程开发，优化改进教学安排，辅助完成科研创新任务，提高学术成果，完善学校计算机相关专业知识体系的知识图谱建设，推进教材教辅编写工作，提升计算机在线教学质量。</t>
  </si>
  <si>
    <t>项目内容可涉及网络安全、软件安全、系统安全、数据安全等方向。要求项目成果可供网络空间安全、信息科学与工程、计算机技术与科学、软件工程等相关专业使用</t>
  </si>
  <si>
    <t>网络信息安全及计算机相关专业</t>
  </si>
  <si>
    <t>实践条件建设项目，拟定与50所高校建设联合实验室。通过与高校共建“高校联合实验室”，为教师日常网络信息安全及计算机相关教学提供便利，支持将传统的网络安全类实验课，放至互联网进行教学，提高学生动手实践操作能力。企业将提供专属上机课程内容，根据教学大纲组装实验课程，优先保障实验资源，为广大师生提供方便、快捷的网络信息安全教学服务。</t>
  </si>
  <si>
    <t>华清远见教育集团</t>
  </si>
  <si>
    <t>1.校企双方共同制定产学合作培养方案，华清远见提供专业课程技术支持，与高校共同研讨人才培养教育方案和教学课程体系。
2.校企双方共同建立并完善产学合作的专业资源库，华清远见在项目实训、教材出版、教学大纲、教学课件，线上课程等方面提供全方位支持。
3.华清远见定期在学校开展短期课程实训，提升学员的实战操作能力。
4.华清远见在嵌入式、Android、物联网方向为高校提供教材支持。
5.以华清远见在线教育平台为基础，推动合作院校在线学习，促进高校的在线学习建设，实现在线课程管理、师资管理、教务管理和学生管理。</t>
  </si>
  <si>
    <t>针对智能硬件、物联网、开发语言，全面面向高校计算机科学与技术、软件工程、网络工程、电子商务、通讯工程、电子信息、自动化、机械电子、嵌入式、物联网等专业，与合作院校共同进行教学内容及课程体系改革</t>
  </si>
  <si>
    <t>计算机科学与技术、软件工程、网络工程、电子商务、通讯工程、电子信息、自动化、机械电子、嵌入式、物联网、数字媒体类</t>
  </si>
  <si>
    <t>1.华清远见对合作院校，在嵌入式学院、移动互联网学院、物联网学院下的不同专业技术方向设立教师培养基地，全方位支持高校师资参加企业实训项目，以及教学研讨。
2.华清远见会根据高校不同需求提供个性化方案，专项设立一线工作经验丰富讲师为院校培养优秀师资，帮助院校完善面向市场需求人才的培养。</t>
  </si>
  <si>
    <t>计算机科学与技术、软件工程、网络工程、电子商务、信息与计算科学、电子信息工程、计算机应用与维护、数字媒体、电子商务、网络工程</t>
  </si>
  <si>
    <t>华清远见为合作学校提供实践条件建设资源，主要针对嵌入式、物联网、VR虚拟现实、大数据等技术方向。华清远见提供校企合作建设方案及配套标准设施、资源，协助院校共建嵌入式、物联网、VR/AR、大数据、移动互联网等创新实践基地、实训实习基地、校内实验室等。</t>
  </si>
  <si>
    <t>针对嵌入式、物联网、移动互联网、VR/AR、大数据等相关专业</t>
  </si>
  <si>
    <t>嵌入式、物联网、移动互联网、VR/AR、大数据</t>
  </si>
  <si>
    <t>1.校企双方共同制定大学生实习实训方案，华清远见在嵌入式、物联网、智能硬件、Android、H5、JavaEE、VR/AR、数字艺术UI、大数据开发等方向提供专业实习实训方案技术支持。
2.校企双方共同建立并完善大学生实习实训的专业资源库，华清远见在实训方案、项目案例、实训大纲、配套课件等方面提供全方位支持。实时提供紧贴市场一线需求的大学生实习实训方案。
3.华清远见定期在学校开展短期课程实训，提升学员的实战操作能力。
4.以华清远见在线教育平台为基础，实现参与实习实训学生在线管理。</t>
  </si>
  <si>
    <t>嵌入式、物联网、智能硬件、Android、H5、JavaEE、VR/AR、数字艺术UI、大数据开发等方向</t>
  </si>
  <si>
    <t>嵌入式、物联网、智能硬件、Android、H5、JavaEE、VR/AR、数字艺术UI、大数据开发</t>
  </si>
  <si>
    <t>上海汉得信息技术股份有限公司</t>
  </si>
  <si>
    <t>支持高校围绕行业热点技术，优化人才培养的课程体系；支持高校在Web应用、大数据与云计算、移动APP等方向上开展课程建设或改革，更新课程教学内容，提高高等学院人才培养的针对性、时效性。</t>
  </si>
  <si>
    <t>计算机、软件工程、自动化等相近专业</t>
  </si>
  <si>
    <t>为了增强在校大学生在计算机技术方面的实际应用能力，培养符合企业要求的专业IT咨询顾问及数据科学应用人才，汉得公司利用自身资源和有利条件，面向全国高等院校提供校外实习实训机会，建立长期稳定的大学生校外实践及就业基地，构建适应行业发展和企业需求的人才培养和输送渠道，实现企业与高校在人才培养、技术培训、就业招聘、产品研发等方面的产学合作。</t>
  </si>
  <si>
    <t>计算机、软件工程、自动化</t>
  </si>
  <si>
    <t>北京正天恒业数控技术有限公司</t>
  </si>
  <si>
    <t>此项目面向高校有关专业、实验教学中心和教师，由企业提供经费、技术、平台等方面的支持。建设目标是协助学校开设与“激光加工教学共享平台”、“激光加工与创新训练”以及“激光加工探究型实验”等相关的课程。校企双方共同以产业和技术的最新发展、行业对人才培养的最新要求为切入点，将先进和前沿技术融入到教学内容中，通过开发可共享的优质教学资源，搭建数字化教学平台，完善、使用与推广教学软件。采用线下讲授基础知识，线上学生自主设计作品并与真实市场互动，培养学生的创新意识并体验在实战状态下的创业过程等，全面更新和拓展教学内容及教学方法，从而推进相关理论课程和系列课程的建设，构建理论和实践相结合的新型课程体系。</t>
  </si>
  <si>
    <t>机械制造、机电一体化、机电工程、工业设计、艺术造型、创新专业</t>
  </si>
  <si>
    <t>从事教学共享平台、激光加工、加工工艺、二维及三维设计、机械设计、工业设计、工程训练、艺术造型等课程教学且有一定教学经验的教师和实验教学人员。</t>
  </si>
  <si>
    <t>此项目主要面向青年教师和实验技术人员，建设的目标是：培训教师如何利用激光加工技术和教学共享平台培养学生的创新意识.具体措施是：1.企业将聘请资深专家、教学名师和对相关教学内容有理论及实践经验的教师开展技术培训，主要形式为专题报告、示范讲课、实训操作以及企业和产品介绍等；2.企业将与教育部机械基础教学指导委员会和教育部工程训练教学指导委员会联合开展专题师资培训教改立项工作；3.企业将不定期地召开校际间、地区之间以及全国性的项目建设和教学改革（含理论教学和实践教学、创新创业等）经验交流会，以期通过提升师资队伍教学水平，来进一步推进课程建设的可持续发展。</t>
  </si>
  <si>
    <t>江西科骏</t>
  </si>
  <si>
    <t>中小学STEAM素质教育项目（含Science科学、Technology技术、Engineering工程、Arts艺术、Mathematics数学），面向中小学及AR/VR相关技术应用专业的高校导师团队寻求共建合作。目标是共建STEAM教育理念的AR/VR桌面教学平台，提倡一种新的教学方式，注重学习的过程，敢于让学生犯错，让他们尝试不同的想法。以科骏公司推出的zSpace交互式软硬件平台，可以让学生在虚拟的三维空间中自由想象、创造、探索，提供深度的数字化学习体验。</t>
  </si>
  <si>
    <t>面向中小学及AR/VR相关技术应用专业的高校导师团队寻求共建合作</t>
  </si>
  <si>
    <t>师范教育、信息技术类、计算机类、软件类、电子信息类</t>
  </si>
  <si>
    <t>BIM/VIM专项高技能老师培养项目（building information modeling建筑信息模型技术、vehicle information modeling载具信息模型技术），面向高校信息技术部、计算机类、软件类、机电、机械类专业的高校寻求合作。目标是培养专业的高技能专业老师，推进城市轨道、航空行业全工业链虚拟仿真教育培训解决方案体系建设。</t>
  </si>
  <si>
    <t>BIM/VIM技术领域</t>
  </si>
  <si>
    <t>信息技术类、计算机类、软件类、机电、机械类和电子信息类</t>
  </si>
  <si>
    <t>AR/VR实验室共建项目，面向面向高校信息技术部、计算机类、软件类、机电、机械类专业的高校寻求合作。目标是在BIM/VIM技术领域培养专项高技能人才，推进城市轨道、航空行业全工业链虚拟仿真教育培训解决方案体系建设。</t>
  </si>
  <si>
    <t>合肥科硕信息技术服务有限公司</t>
  </si>
  <si>
    <t>面向全国广大院校开展师资培训项目。主要针对全国高等学校计算机科学与技术、软件工程、网络工程、信息与计算科学、电子信息工程、数字媒体技术等相关专业的骨干教师，依托合肥工业大学和合肥职业技术学院的优势，联合举办师资力量的培养，方向定为：人工智能或虚拟现实等方向，分阶段进行培训，线上资源分享与线下实训操作相结合的模式培养高校专业师资，打造更高层次专业型、应用型、创新型、复合型师资人才。
主要内容为：系列教学课程设计及培训体系，教学内容更新，教学方法，教学手段技巧，课题研究、竞赛指导等。</t>
  </si>
  <si>
    <t>优先考虑已开展或拟开展计算机、电子信息工程、动画动漫、游戏开发、移动互联网、数字媒体、网页开发、3D打印、VR虚拟现实、大数据等方向</t>
  </si>
  <si>
    <t>计算机科学与技术、软件工程、网络工程、信息与计算科学、电子信息工程、数字媒体技术等相关专业</t>
  </si>
  <si>
    <t>面向全国高等学校计算机类、软件工程类、网络工程类、信息与计算科学类、数字媒体类、电子商务类等专业，利用合肥工业大学的学科优势、联合国内高等院校的著名专家，联合进行虚拟现实、大数据、人工智能等方向的专业建设和课程体系改革，具体如下：
1.通过支持相关专业开展综合改革，进行人才培养模式研究、课程设置及教学方法改革；
2.支持专业实验室建设，推进在线学习和教学管理平台资源共享，促进相关专业改革，重构教学内容，优化课程体系，提升教学质量，培养适应产业发展需要的应用型技术技能人才；
3.高校可积极联合我司共建专业，联合招生、订单式培养，开展适应企业发展需求的高技能专业建设。</t>
  </si>
  <si>
    <t>计算机类、软件工程类、网络工程类、信息与计算科学类、数字媒体类、电子商务类等专业</t>
  </si>
  <si>
    <t>面向全国高等学校计算机、电子信息工程、动画动漫、游戏开发、移动互联网、数字媒体、网页开发、3D打印、VR虚拟现实、大数据等专业，致力于协助高校开展创新创业教育改革，打造产学研创相融合的新型人才培养模式。具体如下：
1.协助学校开发创新创业理论教学与实践过程相结合的内容，校内校外资源相结合；
2.高校教师与企业导师共同参与开发和指导实践，高校大学生参加创新创业训练营和各类创业活动；
3.合肥科硕创新创业教育改革项目面向高校提供包括创新创业通识课程体系、创新创业实践训练体系、创新创业师资培训体系、创客空间建设、创新创业相关赛事辅导等不同的解决方案，全面助力高校创新创业教育改革。</t>
  </si>
  <si>
    <t>面向全国高等学校计算机、电子信息工程、动画动漫、游戏开发、移动互联网、数字媒体、网页开发、3D打印、VR虚拟现实、大数据等专业，在合肥科硕的创新创业孵化基地，进行合作院校的实训基地建设，“XXX大学-大学生实习实训基地”，主要内容为：
1.开展大学生项目实训，提供实训实习岗位，提升学生技术和项目的实践和创新能力；
2.通过行业认知、专业认知等职业素质培养，提升学生的综合能力和素质；
3.实现培养具有良好技术技能、职业素养、终生学习能力、创新意识和能力、团队意识和沟通能力、社会责任感和职业素养的技术技能型人才。</t>
  </si>
  <si>
    <t>北京一维弦科技有限责任公司</t>
  </si>
  <si>
    <t>新工科建设项目围绕着机器人工程的专业建设方案申报，支持高校建立高质量的机器人工程专业、机器人工程系、机器人工程学院。向学校提供来自海内外著名学者联合设计确定的机器人工程专业培养方案，邀请学校参与机器人工程学科建设讨论及海外交流机会。</t>
  </si>
  <si>
    <t>机器人、人工智能、机械、电子、计算机、软件、通信、制造、服务行业、军工。</t>
  </si>
  <si>
    <t>机器人工程及相关专业</t>
  </si>
  <si>
    <t>教学内容和课程体系改革项目围绕着机器人工程的专业建设方案及开发课程资源、教学内容的项目申报。支持高校在机器人专业的课程建设和教学改革工作，建成一批高质量、可共享的课程教案和教学改革方案。开发推广至少8门机器人相关课程，均来自于海外机器人学科名校名师和国内著名院士、教授、学者。并向参与课程建设合作的院校提供与海外名校和国内名校名师的交流机会。成果将开源开放，任何高校均可参考借鉴用于教学和人才培养。</t>
  </si>
  <si>
    <t>实践条件建设项目围绕着 “机器人工程技术创新中心”、“智能制造技术创新中心”项目，与高校共建联合实验室推动产学结合，同时实验室又可作为教学内容和课程体系改革项目、师资培训项目的技术平台依托，开展相关课程研讨和技术培训。将邀请参与实践条件建设合作的院校参与『国际智能机器人挑战赛』，并提供赛事指导合作。</t>
  </si>
  <si>
    <t>大连华信计算机新技术培训中心</t>
  </si>
  <si>
    <t>面向全国高校的计算机类、软件工程类、网络工程类、信息管理类、电子商务类专业方向的青年教师，定期开展技术培训、专业沙龙、高教论坛等，共同分享教学经验，开展业务研讨，为高校讲师提供到企业挂职锻炼、参与企业真实项目的机会，有效提升高校讲师的工程实践能力与教学水平。</t>
  </si>
  <si>
    <t>软件开发</t>
  </si>
  <si>
    <t>计算机/软件开发及相关专业</t>
  </si>
  <si>
    <t>在国内多所大学建立教育部产学合作协同育人实训基地，引入华信实训体系与项目实战案例，开展大学生项目实训。为广大应届毕业生提供实训、实习岗位，提升学生的动手操作能力和项目实践能力，推动高校实践教学的创新与发展，形成特色化的、行之有效的大学生实习实训基地方案。</t>
  </si>
  <si>
    <t>面向全国计算机、软件开发及相关专业的高校专业院系，开展创新创业教育改革项目，针对申报的高校，融合企业资源，为各高校搭建校园创新项目平台，开展以技术创新为核心的创业教育，培养创新型人才，共同促进创新创业教育的新方法、新渠道、新方式的探索与发展，全面助力高校创新创业教育改革。</t>
  </si>
  <si>
    <t>沈阳华信教育科技有限公司</t>
  </si>
  <si>
    <t>面向全国高等学校软件、网络、自动控制、数学与应用数学等理工科相关专业，由沈阳华信提供经费、技术、平台的支持，校企双方深度融合，共同完成教学内容和课程体系的建设，制定高新技术人才培养方案，将企业的前沿技术引入学校专业人才培养体系中，为学校引入企业的项目开发模式，让学校体验企业化的管理方式，打造全新的课程体系，项目方向包括：物联网、大数据、信息安全、移动互联、软件测试、电子商务、软件服务外包等。</t>
  </si>
  <si>
    <t>计算机科学与技术、软件工程、网络工程、物联网、自动控制、信息与计算科学、数学与应用数学等理工科</t>
  </si>
  <si>
    <t>面向全国高等学校计算机科学与技术、软件工程、网络工程、物联网、自动控制、信息与计算科学、数学与应用数学等理工科相关专业教师，提供物联网、大数据、信息安全、移动互联、软件架构分析、软件测试等新兴技术培训，组织高校教师参与项目开发的全生命周期，以增强高校教师处理问题的综合能力。坚持“软硬”并重，通过加大培训力度、组织各类公开课、开展教学研究、引入多元化教学模式等多种措施，建设双师型师资队伍。</t>
  </si>
  <si>
    <t>计算机科学与技术、软件工程、网络工程、物联网、自动控制、信息与计算科学、数学与应用数学等理工科相关教师</t>
  </si>
  <si>
    <t>面向全国高等学校计算机科学与技术、软件工程、网络工程、物联网、自动控制、信息与计算科学、数学与应用数学等理工科相关专业，校企联合共建智能型实验。以华信实训平台及线上课程资源为基础，推动Case Study、O2O等多种教学方式在合作高校实施，通过实践基地建立配套的基础设施及实训课程体系，从而快速提升专业学科的实践教学水平、提高学生学习质量和就业水平。</t>
  </si>
  <si>
    <t>计算机科学与技术、软件工程、网络工程、物联网、自动控制、信息与计算科学、数学与应用数学等理工科相关专业</t>
  </si>
  <si>
    <t>面向全国高等学校计算机科学与技术、软件工程、网络工程、物联网、自动控制、信息与计算科学、数学与应用数学等理工科及电子商务、日语等相关专业，提供物联网、大数据、信息安全、移动互联、电子商务、软件测试等方向校外实习建设；进行校外企业化培训同时提供相关专业实习岗位，重点注重学生动手实践能力的培养，在实践中缩短学生与企业之间的差距，促进学生高质量就业。</t>
  </si>
  <si>
    <t>计算机科学与技术、软件工程、网络工程、物联网、自动控制、信息与计算科学、数学与应用数学等理工科及电子商务、日语等相关专业</t>
  </si>
  <si>
    <t>面向全国高等学校计算机科学与技术、软件工程、网络工程、物联网、自动控制、信息与计算科学、数学与应用数学等理工科及电子商务、日语等相关专业学生，提供软件开发、软件测试、技术支持、电子商务等岗位的校外实习实训，重点注重学生动手实践能力的培养，通过实训、鉴定等方式提升学生整体就业力。</t>
  </si>
  <si>
    <t>北京普源精电科技有限公司</t>
  </si>
  <si>
    <t>面向全日制本科院校通信类和电子信息类等相关专业的教学老师。征集基于RIGOL DL3000可编程直流电子负载的电路实验课程设计；基于RIGOL DSA815-TG频谱分析仪的通信实验课程设计；基于RIGOL电子测量仪器在电路中EMI测试、完整通信系统的设计与开发实践、天线测试、虚拟仿真实验、网络智能实验室建设等课程设计，完成课程大纲，授课教案，实验案例，学生作业等内容，提升学生对于最新电子测量技术在实际应用的水平和理论认识。</t>
  </si>
  <si>
    <t>全日制本科院校通信类和电子信息类等相关专业的教学老师</t>
  </si>
  <si>
    <t>通信类和电子信息类等相关专业</t>
  </si>
  <si>
    <t>面向全日制本科院校通信类和电子信息类等相关专业的高校。邀请一所高校与RIGOL联合主办“高等教育实验室建设创新经验交流会”，会上老师们将针对基于电子测量技术在电子信息类，通信类基础教学的课程教学经验分享，及教学方法、教改方向的交流分享。</t>
  </si>
  <si>
    <t>全日制本科院校通信类和电子信息类等相关专业的高校</t>
  </si>
  <si>
    <t>中青朗顿（太湖）教育文化科技股份有限公司</t>
  </si>
  <si>
    <t>1.面向全国高等院校，支持相关专业的课程改革、专业建设工作的开展，通过对高校课程改革、双师型教师培养、教材教辅研发、创新创业等方面的扶持，推动高校更新教学内容、完善课程体系，建成能够满足行业发展需要、可共享的课程、教材资源并推广应用。学校和企业联动共同打造应用新型及跨专业交叉人才，推动高校人才培养改革。
2.与朗顿教育开展深层次的校企合作与专业共建，共同制定人才培养方案，将校园式理论基础教学与实践型实训培养有效结合，推进应用人才培养理念和模式的创新与实践，共同提升人才培养质量。</t>
  </si>
  <si>
    <t>会计类、财务管理类、金融类、美术设计类、计算机类（大数据技术应用和VR虚拟现实方向）、自动化类（工业机器人技术）、汽车制造类（新能源汽车技术）、航空装备类、电子竞技类等专业方向</t>
  </si>
  <si>
    <t>以提高教师实践能力和教学水平为目标，面向高等院校的青年教师，由朗顿教育与高校合作，组织教师学习朗顿教育理论及实践相结合教材，培训内容理论与实践相结合，线上与线下相结合，融合企业专业方向的需求和课程改革方案，提供配套教学指导书和项目实训指导书以及配套的课件（PPT）、教学大纲、教学计划、习题集、题库、实践案例、实验指导录像、实验设备、课程素材等内容，支持高校共同参与朗顿教育在线课程研发，共同丰富完善在线教育平台，形成多元化的教学资源类型。
培训以最前沿的技术点通过精心设计贯穿在整个教学过程中，使教、学、研紧密结合，通过参加企业教师培训、实践见习，提升授课水平、实验设备操作水平及项目实施经验。</t>
  </si>
  <si>
    <t>会计类、财务管理类、金融类、美术设计类、计算机类（大数据技术应用和VR虚拟现实方向）、自动化类（工业机器人技术）、汽车制造类（新能源汽车技术）、航空装备类、电子竞技类</t>
  </si>
  <si>
    <t>1.以提高学生实践能力为目标，面向高等院校的大二及以上学生，由朗顿教育提供软、硬件设备或平台，依托朗顿教育太湖实践基地，提供学生实习、实训岗位，实习时间为10-30天，企业和学校双方共同制订实习实训学生管理办法，共同参与学生实习实训过程管理。 
2.实习结束后，根据学生实习情况，择优录取或推荐学生就业上岗。</t>
  </si>
  <si>
    <t>北京菜鸟在线教育科技有限公司</t>
  </si>
  <si>
    <t>面向全国高等学校计算机、软件、电子、网络、数学、艺术设计类相关专业，以培养应用型人才为目标，结合产业和技术发展，由企业根据自身条件和岗位需求提供集中校外实习实训和顶岗实习两种模式，由高校和企业共同制定有关管理制度，共同加强学生实习实训过程管理，为学生提供符合行业需求的、专业对口的实训环境和实习岗位，提升院校师生实习实训体系建设水平。拟与25所院校实施该项目并给予项目经费支持。</t>
  </si>
  <si>
    <t>互联网IT行业，包括并不限于计算机、软件、电子、网络、数学、艺术设计类相关专业</t>
  </si>
  <si>
    <t>包括并不限于计算机、软件、电子、网络、数学、艺术设计类相关专业</t>
  </si>
  <si>
    <t>武汉美斯坦福信息技术有限公司</t>
  </si>
  <si>
    <t>本合作项目的目标是协助高校打造产学研融合的教学模式，提供先进的人才培养方案，改进教学方法，更新教学模式，丰富教学内容，不断提升教育理念、教学能力、科研意识和科研水平，促进专业发展，接轨行业前沿技术，提高教育教学质量，满足IT行业规模化、高质量的应用型人才培养需求。本项目建设内容包含但不限于以下4项：专业建设与改革、课程体系升级创新、项目实训改革、教学资源及平台建设。</t>
  </si>
  <si>
    <t>2017美斯坦福教学内容和课程体系改革项目面向全国高等院校计算机科学与技术、软件工程、网络工程、信息管理、数字媒体、物联网、电子通信等本科及以上计算机相关专业。</t>
  </si>
  <si>
    <t>计算机科学与技术、软件工程、网络工程、信息管理、数字媒体、物联网、电子通信等本科及以上计算机相关专业</t>
  </si>
  <si>
    <t>本项目引入美斯坦福师资认证体系，以应用型专业人才培养体系建设和“双师型”、“双能型”教师培养为目标，通过了解产业发展、企业技术体系和真实项目研发实践与实训，提升院校专业体系研发能力以及教师的项目和技术实践能力和实训教学水平。</t>
  </si>
  <si>
    <t>2017美斯坦福教学师资培训项目面向全国高等院校计算机科学与技术、软件工程、网络工程、信息管理、数字媒体、物联网、电子通信等本科以上计算机相关专业。</t>
  </si>
  <si>
    <t>邦飞科技</t>
  </si>
  <si>
    <t>1.培训方式。基于邦飞科技现有的教学平台，组织线下集中培训，由派驻现场的专家级讲师进行项目演练，摒弃传统的填鸭式培训方式，用生动活泼的教学活动，激发参训人员的学习热情，引导参训人员掌握实用的教学技术和教学方法。
2.培训内容。围绕“互联网+”领域（物联网、嵌入式、大数据及web前端等方向，具体由双方协商而定）的核心技术及时下最新的技术热点开展师资培训，在培训的过程中穿插企业真实的项目案例，让高校讲师在技术能力及实战能力上都得到提升。</t>
  </si>
  <si>
    <t>围绕“互联网+”领域（物联网、嵌入式、大数据及web前端等方向，具体由双方协商而定）的核心技术及时下最新的技术热点开展师资培训</t>
  </si>
  <si>
    <t>物联网、嵌入式、大数据及web前端</t>
  </si>
  <si>
    <t>1.设立专项支持团队负责校企共建实验基地项目，随时保持双向沟通和交流，做到交流反馈零延迟。
2.经费支持：按照双方共同协商的专业方向，提供20万元的经费支持，经费投放项目包含实验设备、实验平台、项目资源、技术支持等。
3.其他支持：在校企共建实验室项目顺利开展期间，将企业部分项目投放到实验室，由高校专业负责老师带领在校学生共同完成，企业根据最终的完成情况可给予部分项目经费支持。</t>
  </si>
  <si>
    <t>物联网、嵌入式、大数据及web前端等方向，具体由双方协商而定.</t>
  </si>
  <si>
    <t>1.掌握物联网Zigbee开发，ARM Linux环境构建与开发的知识,掌握数据库、B/S架构等服务器相关知识；
2.了解ARM Linux产品开发尤其是物联网环境监测项目的流程及电子产品行业的开发模式； 
3.熟悉实际项目分析、设计、开发、测试、提交等完整流程；
4.明确IT企业对技术人才的要求，通过完成工作任务，锻炼良好的表达、沟通和团队协作能力，培养良好的分析问题和解决问题能力。</t>
  </si>
  <si>
    <t>物联网、嵌入式、大数据及web前端等方向，具体由双方协商而定</t>
  </si>
  <si>
    <t>物联网、嵌入式、大数据及web前端等</t>
  </si>
  <si>
    <t>光环国际</t>
  </si>
  <si>
    <t>面向全国高等学校计算机、电子商务、电子信息、理学类相关专业和专业教师，引入光环国际专业实训基地建设、实训经验和成果以及光环国际实习实训教学体系，以应用型专业人才培养为目标，通过了解产业技术发展，提升院校师生实习实训体系建设水平。校外实践基地建设项目包含以下：
1.引入光环国际实训体系，开展大学生项目实训，提供实训实习岗位，提升学生技术和项目的实践和创新能力，并通过行业认知、专业认知等职业素质培养，提升学生的综合能力和素质，实现培养具有良好技术技能、职业素养社会责任感的技术技能型人才。
2.结合院校专业人才培养体系和校内实践体系，完善大学生实习实践体系的建设，实现应用型工程实践型人才培养目标。</t>
  </si>
  <si>
    <t>面向全国高等院校计算机、电子商务、电子信息、理学类专业，以应用型人才培养为目标，针对大数据、人工智能方向</t>
  </si>
  <si>
    <t>计算机、电子商务、电子信息、理学类专业</t>
  </si>
  <si>
    <t>光环国际产学合作协同育人-师资培训项目面向全国高等学校计算机、软件工程、电子商务、电子信息、理学类相关专业和专业教师，通过自身企业导师资源，协助各高校加强大数据相关专业的教师队伍建设，满足高校对培养大数据专业人才培养的需要。</t>
  </si>
  <si>
    <t xml:space="preserve">面向全国高等院校计算机、电子商务、电子信息、理学类专业，以大数据专业方向内容为主
</t>
  </si>
  <si>
    <t>光环国际产学合作协同育人-教学内容和课程体系改革项目面向全国高等学校计算机、软件工程、电子商务、通信工程、理学类相关专业，通过校企合作，在大数据开发、大数据可视化、大数据分析方向共同制定人才培养方案，推动高校教育模式改革，为社会提供大数据相关高级人才。</t>
  </si>
  <si>
    <t xml:space="preserve">面向全国高等院校计算机、电子商务、电子信息、理学类专业，以大数据专业方向为主
</t>
  </si>
  <si>
    <t>青岛思途共享科技信息服务有限公司</t>
  </si>
  <si>
    <t>教学内容改革项目：思途根据产业和技术的最新发展，起示范作用的促进大学生创新创业人才培养的教学改革探索与创新实践。支持高校进行最前端的教学内容更新，建成能够满足行业发展需要的教学内容。教学课程体系改革项目：根据行业对人才培养的最新要求，以技术创新为导向的提升创新创业教育示范课程（含教学实践）。</t>
  </si>
  <si>
    <t>思途面向全国高校计算机类、软件工程类、网络工程类、信息与计算科学类、电子信息、机电自动化、艺术设计类学院开展产学合作专业综合改革项目申报（教材、教学PPT、教学案例、视频、教学大纲）。</t>
  </si>
  <si>
    <t>计算机学院、软件、电子信息、通信类学院及艺术设计类学院</t>
  </si>
  <si>
    <t>面向全国高校的计算机类、软件工程类、网络工程类、信息与计算科学类、电子信息、机电自动化、艺术设计类等专业方向的大学生，思途定期开展技术实习实训、商业项目参与研发工作，加强大学生的与企业联系，增加大学生的动手实战能力，保持技术与企业需求技术的衔接。</t>
  </si>
  <si>
    <t>面向全国高校的计算机类、软件工程类、网络工程类、信息与计算科学类、艺术设计类等专业方向的大学生</t>
  </si>
  <si>
    <t>计算机类、软件工程类、网络工程类、信息与计算科学类、艺术设计类等专业方向</t>
  </si>
  <si>
    <t>面向全国高校的计算机类、软件工程类、网络工程类、信息与计算科学类、电子信息、机电自动化、艺术设计类等专业方向的青年教师，思途定期开展技术java/android/ui设计/php/大数据等技术培训、经验分享、项目研究等工作，提升教师的工程实践能力和教学水平</t>
  </si>
  <si>
    <t>面向全国高校的计算机类、软件工程类、网络工程类、信息与计算科学类、电子信息、机电自动化、艺术设计类等专业方向</t>
  </si>
  <si>
    <t>建立“XXX大学-思途科技产学合作协同育人大学生实习实训基地”，引入思途实训体系，开展大学生项目实训，提供实训实习岗位，提升学生技术和项目的实践和创新能力，推动高校实践教学的创新与发展，形成特色的行之有效的校外大学生实习实训基地</t>
  </si>
  <si>
    <t>武汉慧联无限科技有限公司</t>
  </si>
  <si>
    <t>项目由武汉慧联无限科技有限公司提供专业的实验指导教材和平台与高校合作建设联合实验室，实践基地，将企业最前沿的技术带入学校，将学生实践环境扩展到整个校园，提高学生动手实践能力，提升学校实践教学水平。项目围绕最前沿的低功耗广域物联网技术（LPWAN）的应用实验、嵌入式应用实验、传感器应用实验、数据库应用实验等，搭建以学生动手实验为主导的实验室，促使学生在实验室内掌握最前沿的技术并将知识点在整个校园进行验证，打造校园开放性实验室及创新创业环境搭建，共同完善学校创新创业人才培养体系的建设。</t>
  </si>
  <si>
    <t>物联网、计算机、电子信息、通信等相关IT类专业。</t>
  </si>
  <si>
    <t>项目面向全国高校开展创新创业教育改革项目。面向专业及对象：物联网、嵌入式、计算机科学与技术、软件工程等相关专业创新创业项目。建设目标：支持大校生创新创业项目研究和开发及项目孵化，锻炼学生实践能力和创新创业能力，提升综合素养。融合企业资源为各高校搭建校园双创基地，提供双创基地建设、创客活动服务、基地运营服务等支持。全面助力高校创新创业项目孵化。</t>
  </si>
  <si>
    <t>物联网、嵌入式、计算机科学与技术、软件工程等相关专业</t>
  </si>
  <si>
    <t>物联网、嵌入式、计算机科学与技术、软件工程等专业</t>
  </si>
  <si>
    <t>杭州百腾教育科技有限公司</t>
  </si>
  <si>
    <t>面向全国各高等院校的所有院系，通过支持计算机程序设计与算法类基础课程体系及课程内容建设，利用优质教学资源共享、第三方认证等客观评价手段，提升计算机程序设计与算法类基础教学的教学质量。</t>
  </si>
  <si>
    <t>重点面向高等院校计算机类专业，同时覆盖大学计算机基础教育、工科大类专业等。</t>
  </si>
  <si>
    <t>山东阿普堂创业服务有限公司</t>
  </si>
  <si>
    <t>此项目主要面向高校学生团队，由企业提供资金支持和项目研究方向，并安排企业导师进行指导；学生自主组建团队面向企业申报；高校按照大学生创新创业训练计划的要求对项目进行日常管理。企业支持申报团队所在的高校建设创新创业课程体系、实践训练体系、创客空间、项目孵化转化平台等。项目将融合企业资源，提供创客活动支持、校园创客大赛、产业链服务、线上运营平台、创新创业培训等，使高校学生以专业技能入手，结合时下新兴的科技，融汇艺术与设计等元素，将与众不同的想法变成实物，携手高校共同培养创新创业人才。</t>
  </si>
  <si>
    <t>集创业项目管理、创业导师对接、创业投融资对接、创业项目辅导、创业政策信息发布等</t>
  </si>
  <si>
    <t>创新创业相关专业</t>
  </si>
  <si>
    <t>该项目旨在通过专业及课程资助，协助高校加快专业改革与课程建设步伐，提升教学质量，从而实现推广新技术，深化高校教学改革，促进符合产业需求的人才培养，履行企业社会责任等目标。</t>
  </si>
  <si>
    <t>创新创业基础实训、商业模式设计、创业项目梳理与评估、创业团队建设、创业商战复盘、创业项目融资路演等专业方向的课程建设。</t>
  </si>
  <si>
    <t>全国高校创新创业项目相关专业</t>
  </si>
  <si>
    <t>阿普堂公司师资培训项目主要针对全国高校创新创业相关专业，开展行创新创业基础实训、商业模式设计、创业项目梳理与评估、创业团队建设、创业商战复盘、创业项目融资路演等6个方向的师资培训并进行阿普堂创业导师资格认证，根据“提高教育教学能力、教育创新能力和教育科研能力”的指导思想，按照“定方向、定时间、定目标、定任务”的“四定”思路，推行项目管理制度，以线上资源分享与线下实训操作相结合的模式培养创新创业师资，打造更高层次专业型、应用型、创新型、复合型创新创业师资团队。</t>
  </si>
  <si>
    <t>创新创业相关，不限专业</t>
  </si>
  <si>
    <t>实践条件建设项目围绕目前创新创业领域，包括创新创业基础实训、商业模式设计、创业项目梳理与评估、创业团队建设、创业商战复盘、创业项目融资路演等方向，支持高校在这些方向建设联合实训室，服务于高校创新创业教学及实训科研。同时也可以基于实训室环境开展创新创业、培训认证、课程建设等，推动高校创新创业人才培养。</t>
  </si>
  <si>
    <t>北京奇观技术有限责任公司</t>
  </si>
  <si>
    <t>教学内容和课程体系改革项目面向全国高等院校嵌入式、物联网、移动互联网、大数据、云计算等课程和相关专业，建立双向合作机制，创立符合产业需求与促进高校专业学科发展的人才培养模式，设立资助课程项目，构建全新课程体系。重点建设和推广Android移动互联网开发、云计算、大数据、Java技术开发等专业和课程。</t>
  </si>
  <si>
    <t>计算机信息科学与技术、软件工程、网络工程、数据科学与大数据技术。</t>
  </si>
  <si>
    <t>师资培训项目主要针对全国高等学校嵌入式技术、物联网工程、大数据、云计算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t>
  </si>
  <si>
    <t>实践条件建设项目围绕目前相关热点技术领域，包括物联网技术、移动互联网技术、大数据技术、云计算技术。支持高校在这些技术方向建设联合实训实验室，服务于高校基础教学及实验科研。同时也可以基于实验室环境开展创新创业、培训认证、课程建设等，推动高校新专业新技术方向的实践教学改革。</t>
  </si>
  <si>
    <t>创新创业教育改革项目面向全国高等院校高校物联网、移动互联网、大数据、云计算等方向和领域，建立双向合作机制，创立符合产业需求与促进高校专业学科发展的创新创业人才培养模式，设立资助课程项目，构建全新课程体系和创客空间、大学生项目孵化平台等。</t>
  </si>
  <si>
    <t>大学生实习实训基地项目面向全国高等学校计算机、软件工程、网络工程等相关专业，以不断提高实习实训效果和质量；以应用型人才培养为目标，提供专业实训环境和完善的实践教学体系，推行差异化教学模式和项目管理制度，并通过企业真实项目或技术岗位实习实训，提升院校实践教学水平和学生就业质量。</t>
  </si>
  <si>
    <t>苏州高博应诺信息科技有限公司</t>
  </si>
  <si>
    <t>面向人工智能、大数据、云计算、物联网等新技术，探索基于现有工科专业改造升级的新方向、新领域，逐步形成新的课程体系等。围绕新技术、新产业、新业态和新模式，进行分行业、分区域、大规模的行业企业调研，为高校工程专业设置和人才培养提供依据和指导；在卓越工程师教育培养计划等工程教育人才培养模式改革经验的基础上，结合高校已有模式进行改革，强化工科学生的动手操作能力，及时的了解软件就业市场需求,深化产教融合、校企合作的人才培养模式改革、体制机制改革和大学组织模式创新。</t>
  </si>
  <si>
    <t>面向全日制本科院校，软件工程、计算机科学与技术、网络工程、电子信息工程、通信工程、数字媒体艺术等计算机相关理工科专业学生。申报项目须指定项目负责人</t>
  </si>
  <si>
    <t>企业与院校双方围绕移动互联网应用领域，共同协商制定共建专业方案，企业会协助院校方开展企业人才需求调研和分析，并共同制定专业的培养方案和教学计划，将理论基础教学与应用型实训培养有效结合，推进应用人才培养理念和模式的创新与实践, 提升人才培养质量，并建成开源开放的、高质量的、可共享的课程体系和培养方案。基于项目工场平台的混合式教学，采用线上与线下相结合的方式进行，企业可参与共建专业的入学教育、专业教育、课程设计、专业实习、实训、毕业设计等教学实践环节的实施, 不断提升学生的知识应用能力、实践能力、独立解决问题的能力、积累项目开发经验，培养出更多优秀的应用型人才。</t>
  </si>
  <si>
    <t xml:space="preserve">面向全日制本科院校，软件工程、计算机科学与技术、网络工程、电子信息工程、通信工程、数字媒体艺术等计算机相关理工科专业。申报项目须指定项目负责人。
</t>
  </si>
  <si>
    <t>基于在线项目工场的毕业设计，采用“校企双导师制”，提供适合学生难度等级的商业标准的实战项目，学生可充分利用该平台资源完成项目，提升学习能力和解决问题的能力；企业导师负责项目完成质量，技术答疑，校院导师负责毕业设计论文格式与撰写指导、文档审核；基于在线项目工场的实习，高博应诺提供企业导师基于项目工场平台上完成商业项目，在高博应诺线下项目工场基地，体验企业开发真实工作环境，了解团队开发流程，企业导师解答学生实习开发中的技术问题，对学生的实习结果考核。</t>
  </si>
  <si>
    <t>面向全日制本科院校，软件工程、计算机科学与技术、网络工程、电子信息工程、通信工程、数字媒体艺术等计算机相关理工科专业。申报项目须指定项目负责人</t>
  </si>
  <si>
    <t>通过创业教育教学，激发大学生的创业意识，促进创业就业，将创新创业教育融入专业教学和人才培养全过程；通过暑期创新创业实践训练营，基于在线项目工场平台，强化学生创业项目商业模式,提高商业计划书撰写，了解创业公司法律财务常识，掌握产品原型制作，提高项目演练能；
协助高校参加全国大学生创业竞赛，激发大学生的创造力，培养造就“大众创业、万众创新”生力军；推动赛事成果转化，促进“互联网+”新业态形成，服务经济提质增效升级</t>
  </si>
  <si>
    <t>结合目前市场主流技术趋势，
Java企业级应用+大数据的部署应用。
UIUE移动开发交互设计，VR虚拟和增强现实设计。
HTML5全栈（含微信小程序，Web前端，PHP后端，MySQL数据库）。
python(web、爬虫、数据分析、自动化运维)。</t>
  </si>
  <si>
    <t>实习实训基地，引入高博应诺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
引领开发技术前沿，针对Android软件开发，JavaEE软件开发 ，Java&amp;大数据应用开发， H5全栈&amp;微信小程序开发，移动交互设计与开发 ，虚拟和增强现实设计开发等技术方向，强化学生实践动手能力，打造企业应用人才。</t>
  </si>
  <si>
    <t>线下实习，为大学生带来移动互联网项目开发的全面体验，通过实习，学生将对Java开发、H5开发、交互设计等诸多主流技术及岗位具备较为深入的理解；
线上实习，以项目工场线上平台为基础，在平台上选择市场主流技术，由高博应诺公司，制定学习计划，列出知识点课程与实战项目需求，由学生按课表执行学习计划，采用双导师管理机制，把控教学进度质量。
实训，响应企业最新招聘需求，针对Android软件开发，JavaEE软件开发 ，Java&amp;大数据应用开发， H5全栈&amp;微信小程序开发，移动交互设计与开发 ，虚拟和增强现实设计开发等技术方向，强化学生实践动手能力，打造企业应用人才。采用“项目驱动、企业管理”的模式。</t>
  </si>
  <si>
    <t>面向全日制本科院校，软件工程、计算机科学与技术、网络工程、电子信息工程、通信工程、数字媒体艺术等计算机相关理工科专业学生。</t>
  </si>
  <si>
    <r>
      <t>为促进高校更好地培养应用型人才，满足企业人才和科研的需求，共同探讨新型技术人才培养改革，本着整合资源，优势互补、促进发展的原则，通过校企合作，将行业企业的研发、技术、市场等优势与高校的人力资源、教学、科研等进行整合，将行业需求与人才培养相结合，促进高校人才培养、科研成果转化为生产力，为合作单位提供优质人力资源，形成学科、产业相互促进、共同发展，实现“校企合作、产学研共赢”的格局。信盈达与高校携手推出协同创新合作，具体类型有：“信盈达CDI0协同创新实验室”、“举办校内联谊竞赛活动”、”学科前沿及技术巡讲</t>
    </r>
    <r>
      <rPr>
        <sz val="10"/>
        <color indexed="63"/>
        <rFont val="Arial"/>
        <family val="2"/>
      </rPr>
      <t> </t>
    </r>
    <r>
      <rPr>
        <sz val="10"/>
        <color indexed="63"/>
        <rFont val="仿宋_GB2312"/>
        <family val="3"/>
      </rPr>
      <t>活动。</t>
    </r>
  </si>
  <si>
    <t>全国范围内理工科相关院校（系）、专业的负责人；能为该账目提供100平方左右室内实验空间或具备基础办公条件开展创新创业教育的场地</t>
  </si>
  <si>
    <t>电子通信类专业</t>
  </si>
  <si>
    <t>深圳信盈达科技有限公司</t>
  </si>
  <si>
    <t>信盈达协助院校引进企业先进技术、提供最新课程资源并将其融入到专业人才培养体系中，具体可在人才培养方案、联合出品教材教具、企业项目进课堂等方面推进教学改革，信盈达博乐桥针对大学生职业能提升培训、热门项目技能培训，达到企业用工需求实现大学生对口就业。</t>
  </si>
  <si>
    <t>全国工科类相关专业。针对物联网、嵌入式、智能硬件、3D打印、大数据方向等相关专业人才培养，人才定制。</t>
  </si>
  <si>
    <t>电子自动化通信类</t>
  </si>
  <si>
    <t>积极推荐掌握最新技术的优秀科技人才到院校任教，成为院校建设发展所需的重要人才资源。或者通过接收校方的教师来企业进修培训等形式，帮助校方推进师资队伍建设，使其成为院校双师型教师的重要培养基地。</t>
  </si>
  <si>
    <t>基于嵌入式、移动互联网、物联网、智能硬件、FPGA等相关专业师资培训，支持精品课程建设的专题师资培训最新教学实验仪器及平台实战操作等</t>
  </si>
  <si>
    <t>理工科相关专业</t>
  </si>
  <si>
    <t>充分利用企业在相关领域的技术优势和校方的师资人才优势，双方开展联合项目研发。通过共同申报省市和国家级的科研课题，或帮助企业开展技术攻关，开展技术人才交流与合作，实现高层次合作共赢。同时也锻炼大学生实践能力和创新创业能力，提升大学生综合素养。</t>
  </si>
  <si>
    <t>具体项目方向有：汽车电子-车联网类智能家居安防类、工业控制、消费电子类、以及车载类、金融医疗类等</t>
  </si>
  <si>
    <t>院校与公司建立校外合作院校挂牌的实训基地，公司会配合院校老师来组织学生实习实训宣讲动员会，院校可根据学生未来的就业意向派遣学生到信盈达或者合作企业实习基地进行毕业设计、实习实训等，公司会负责安排派遣学生的实习实训安排和考核，并对参与优秀学优先录用。</t>
  </si>
  <si>
    <t>面向大专及本科理工科相关院系在校大学生。学生必须有从事嵌入式/物联网/软件等IT相关技术行业的意向</t>
  </si>
  <si>
    <t>南京建策科技股份有限公司</t>
  </si>
  <si>
    <t>该项目主要面向高校计算机类及电子信息类等相关专业，由建策科技结合自身在云计算、虚拟现实方面的优势，协助院校将产业和技术的最新发展、行业对人才培养的最新要求引入教学过程，更新教学内容和课程体系，建成满足行业发展需要的课程和教材资源。</t>
  </si>
  <si>
    <t>计算机类、电子信息类相关专业</t>
  </si>
  <si>
    <t>面向高校计算机、通信、电子信息类相关专业开展申报，通过支持相关专业课程建设，改进课程教学内容，优化课程体系，推进优质教学资源共享，提升专业教学质量，培养行业需求的人才，项目重点支持网络工程师、系统运维（Red Hat）、数据库（Oracle）、大数据、云计算开发与运维等专业方向课程建设，形成与行业对接的培养方案以及课程体系。</t>
  </si>
  <si>
    <t xml:space="preserve">计算机类、通信类、电子信息类相关专业
</t>
  </si>
  <si>
    <t>计算机类、通信类、电子信息类相关专业</t>
  </si>
  <si>
    <t>面向高校计算机、通信、电子信息类相关专业展开申报，进行网络工程师、系统运维（Red Hat）、数据库（Oracle）、大数据、云计算开发与运维等5个方向的师资培训，打造更高层次专业型、应用型、创新型、复合型师资团队</t>
  </si>
  <si>
    <t>旨在协助合作院校共建实验室，搭建并推广建策科技云上教学管理系统平台。支持在线学习、师资管理、教务管理和学生管理，促进高校数字化校园建设，及教学资源云端共享，提升学校专业时间环境，共同开发有关的教学资源。项目围绕网络工程师、系统运维（Red Hat）、数据库（Oracle）、大数据、云计算开发与运维等5个方向。</t>
  </si>
  <si>
    <t>该项目主要面向高校计算机类、电子信息类和通信类等相关专业，通过建策科技职业发展部门对招聘企业的岗位职责要求、岗位技能要求、薪资水平等大数据进行抓取和分析确定人才能力标准，拟定人才培养方案，在企业建设校外实践基地，提供学生实习实训岗位，学习企业的先进技术和先进企业文化，深入开展工程实践活动，同时在专业技术能力培养的同时，开展职业素养与就业指导课程。课程内容包括多元价值观、积极心态、时间管理、团队沟通、面试技巧、简历制作、职业规划等知识，强化学生综合素养的提高，立足国内，面向国际，让学生真正成为当今社会紧缺型的一专多能的复合型人才。</t>
  </si>
  <si>
    <t>面向高校计算机、通信、电子信息类相关专业展开申报，由建策科技技术部制定一个特定项目实训课程，课程内容涉及网络工程、操作系统、云平台架构等相关实操，以项目的方式将学生的理论知识运用到实际工程案例中。</t>
  </si>
  <si>
    <t>江苏优埃唯智能科技有限公司</t>
  </si>
  <si>
    <t>设立2017年度优埃唯教学内容和课程体系改革项目。项目面向高校航空航天类，电气类，电子工程类，以及自动化类等相关专业教师。项目结合优埃唯警用，植保，军用无人机等产品，通过支持专业课程建设、教学方法改革、实验平台创新、推广优埃唯无人机基础教育和知识普及，改进电气自动化、电子电力、空气动力、航空航天、光电载荷、光电对抗等相关专业教学内容，优化课程体系，提升这此专业教学质量，培养创新人才。</t>
  </si>
  <si>
    <t>电气自动化、电子电力、空气动力、航空航天、光电载荷、光电对抗等相关专业</t>
  </si>
  <si>
    <t>设立2017年度优埃唯师资培训项目。项目面向高校航空航天类，电气类，电子工程类，以及自动化类等相关专业教师。项目结合优埃唯警用，植保，军用无人机等产品，通过在线学习、技术培训、交流研讨、参观体验等形式，了解优埃唯的最新产品及应用，掌握利用新型工具改善教学形式及效果的方法，提高实践能力及教学水平。</t>
  </si>
  <si>
    <t>设立2017年度优埃唯实践条件建设项目。项目面向高校航空航天类，电气类，电子工程类，以及自动化类等相关院系，由企业与高校联合建设实验室、实践基地等，并开发有关的实验教学资源，提升实践教学水平。</t>
  </si>
  <si>
    <t>设立2017年度优埃唯校外实践基地建设项目。项目面向高校航空航天类，电气类，电子工程类，以及自动化类等相关院系，为学生提供实习实训岗位，加强学生实习实训过程管理，不断提高实习实训效果和质量。</t>
  </si>
  <si>
    <t>设立2017年江苏优埃唯大学生创新训练项目，配合教育部大学生创新创业训练计划的开展。锻炼相关专业学生创新能力和实践能力，提升综合素养。</t>
  </si>
  <si>
    <t>轩辕网络</t>
  </si>
  <si>
    <t>主要面对云计算与大数据专业，根据国内高校云计算与大数据人才的培养目标，校企合作开发系列的云计算与大数据教材，《云计算与大数据基础》、《虚拟化技术》、《云平台应用》、《数据挖掘与分析》、《数据清洗》、《大数据开发技术》并配置教学资源包，能满足专业的人才培养与实践教学。</t>
  </si>
  <si>
    <t>大数据、云计算、计算机、电子信息类</t>
  </si>
  <si>
    <t>针对高校教师进行云计算与大数据师资培训，重点围绕相关的计算机、电子信息类专业教研室主任、专业教学带头人及骨干教师，联合开展培训与实训，培训后经考核合格，颁发相关证书。并可作为能力评价、考核和任职的重要依据，培养国家的云计算与大数据学科的专业教师。</t>
  </si>
  <si>
    <t>大数据、云计算、计算机、电子信息类等</t>
  </si>
  <si>
    <t>成都杰科力科技有限公司</t>
  </si>
  <si>
    <t>围绕普通高等院校金融类专业、经济类专业、物流类专业、人力资源管理类专业、计算机/信息管理类专业、房地产经营管理类专业、工程管理类等专业精品课程的教学内容和课程体系改革，编制应用型、实践型、创新型人才的培养方案。
针对应用型人才实验实训，编写符合企业现实岗位需求、具有数据决策理论基础的实验实训教材。</t>
  </si>
  <si>
    <t>金融类专业、经济类专业、物流类专业、人力资源管理类专业、计算机/信息管理类专业、房地产经营管理类专业、工程管理类等专业</t>
  </si>
  <si>
    <t>经管类专业</t>
  </si>
  <si>
    <t>针对普通高等院校的教师或优秀大学生与公司联合设计开发新的沙盘实验方向。
公司现有实验实训软件与沙盘：
物流管理虚拟仿真在线教学系统V1.1（物流专业创业仿真系统）
房地产运营与管理虚拟仿真在线教学系统V1.1（房地产开发与投融资仿真系统）
实验经济学模拟仿真系统V2.2
商业银行模拟运营决策仿真系统V3.0
商业银行网点管理模拟沙盘实验系统V1.0
物流管理模拟沙盘
人力资源管理模拟沙盘
房地产开发与经营模拟沙盘
工程项目管理模拟沙盘
IT项目管理模拟沙盘
文化项目管理模拟沙盘
公共管理模拟实验沙盘
西方经济学模拟实验沙盘
商业银行模拟经营沙盘</t>
  </si>
  <si>
    <t>针对普通高等院校金融类专业、经济类专业、物流类专业、人力资源管理类专业、计算机/信息管理类专业、房地产经营管理类专业、工程管理类等专业的实验实训课程教学沙盘与软件的教师教学培训服务。
所有项目遵循“从企业管理实践中来，到教育实践中去”的原则，旨在通过逐步推行产学合作专业综合改革项目，来实现应用型、实践型一线教师培养、深化教学改革，并履行企业社会责任等目标。</t>
  </si>
  <si>
    <t>面向全国高等学校经管类专业的学生，由我公司提供或者联系实习实训场地与师资支持，申报院校组织大四学生或硕博士研究生，共同参与实习实训项目，让学生能够更加平滑、快速地进入职场，为各高校应往届毕业生提供更多的实习实训机会。</t>
  </si>
  <si>
    <t>北京红亚华宇科技有限公司</t>
  </si>
  <si>
    <t>1。课程资源建设：红亚科技为高校免费供企业项目案例素材库，素材库主要涉及云计算、大数据、信息安全、人工智能等技术方向；同时为高校提供企业工程师技术支持，协助高校教师在这些领域开展课程建设工作。2.教学模式改革：为了促进高校人才培养更加高效，红亚科技为高校提供教学模式改革课题研究的经费支持，汇聚一批有特色的教学理念，建设有特色的人才培养方案。</t>
  </si>
  <si>
    <t>信息安全、大数据、云计算、人工智能</t>
  </si>
  <si>
    <t>师资培训项目旨在为：加快中国高校大数据及信息安全课程体系建设、促进中国高校大数据及信息安全教学水平在智慧教育层面的不断提升方面做出积极贡献。培训课程将系统介绍大数据和信息安全专业课程在智慧教育层面上进行知识体系、授课方法、实验环境搭建、实训实验室建设等方面的内容，旨在帮助参加培训的教师快速建立对信息安全、大数据课程的整体性认识，为老师高效备课和顺利开课建设智慧教育系统打下坚实基础，最终提升教师的工程实践能力和教学水平，促进专业教学改革。</t>
  </si>
  <si>
    <t>大数据、信息安全</t>
  </si>
  <si>
    <t>实践条件建设项目，是红亚科技为提升高校实践教学水平，面向高校提供实验室专用平台资助的项目，红亚科技为高校提供软硬件平台与高校联合建立实验室。并利用联合实验室开发相关实践教学资源，最终实现提升实践教学水平的目的。</t>
  </si>
  <si>
    <t>计算机人工智能、云计算技术、大数据技术、信息安全技术等电子信息类相关专业</t>
  </si>
  <si>
    <t>信息安全、大数据、云计算、计算机</t>
  </si>
  <si>
    <t>中科天玑数据科技股份有限公司</t>
  </si>
  <si>
    <t>通过建设一批高质量的在线实验教学资源，推动高校更新教学内容、完善课程体系，建设一批可满足应用技术发展需求的，可共享的课程资源，推广优秀课程，加速学科建设。项目通过评审后，可作为本高校的实验教学资源，融入学校教学体系；同时，中科天玑将其作为优质教学资源，引入到大数据实验室平台、网络攻防实验室平台进行共享，为更多的高校和学生群体提供服务。</t>
  </si>
  <si>
    <t>计算机类、电子信息类、软件工程，信息安全、应用数学、统计学、金融学等相关专业</t>
  </si>
  <si>
    <t>项目申报人为全国高等学校计算机科学与技术、信息安全、软件工程、网络工程、信息与计算科学、电子信息工程、大数据、统计学、应用数学、金融学等相关专业负责人及骨干教师</t>
  </si>
  <si>
    <t>结合中科院计算所、中科天玑在全国高校开展产学研合作的经验，面向计算机类、电子信息类、统计类、应用数学类等相关专业的青年及资深教师开展技术培训、经验分享、项目研究等培训，为高校间的交流搭建一座桥梁，为大数据、信息安全、软件工程教育注入活力，提升教师的软件工程实践能力和教学水平。培训项目分为企业工程师、专家进课堂，组织优秀教师参加企业培训，高校教师在企业挂岗实践等形式，高校可与企业商议选择其一。</t>
  </si>
  <si>
    <t>计算机科学与技术、信息安全、软件工程、网络工程、电子信息工程、应用数学、统计学、金融学等相关专业</t>
  </si>
  <si>
    <t>全国高等学校计算机科学与技术、信息安全、软件工程、网络工程、信息与计算科学、电子信息工程、大数据、统计学、应用数学、金融学等相关专业负责人及骨干教师</t>
  </si>
  <si>
    <t>中科天玑将联合开设高校共建联合实验室，实验室旨在培养学生的实践应用能力，以及为大数据科研项目提供技术平台支撑。实验室采用联合挂牌的方式，利用大数据分析系统国家工程实验室平台，引进国内外前沿的大数据、信息安全相关的技术、项目案例、课程资源、实验项目等，共享高校以及中科天玑教育方面师资、课件等资源。中科天玑将为通过立项审核的高校提供价值30万元的实验室资源，包括软件、平台、课程体系、课件、师资培训等，为高校实时掌握大数据关键技术，培养核心应用人才和科研领军人物，实现科研、教学与社会服务的顺畅衔接搭建一个良好的平台。</t>
  </si>
  <si>
    <t>计算机类、电子信息类、统计分析类相关专业方向，如计算机科学与技术、软件工程、网络工程、电子商务、电子信息工程、信息安全、计算机应用与维护、大数据、统计学、数学与应用数学等专业</t>
  </si>
  <si>
    <t>计算机科学与技术、软件工程、网络工程、电子商务、电子信息工程、信息安全、计算机应用与维护、大数据、统计学、数学与应用数学等专业</t>
  </si>
  <si>
    <t>神州智造教育科技（北京）有限公司</t>
  </si>
  <si>
    <t>以PBL教学模式，以世界咖啡的教学方法，以体验式学习为手段，面向全国高等院校开展人工智能、智能制造、创客教育、智慧校园、汽车等专业，支持相关专业开展综合改革，进行开展具备独立精神、奋斗精神、冒险精神人才培养研究，在云南、山东、安徽等区域开展教学课程设置、教学方法改革，支持相关专业实训基地设计和建设，推进在线学习、在线考试、在线管理、在线评估等教学管理平台。并进行开展相关专业的师资培训，促进相关专业（专业群）改革，重构教学模式、教学方法、教学内容，优化课程体系，提升教学质量，培养具备独立精神，符合产业发展所需要的应用型高技术技能人才。</t>
  </si>
  <si>
    <t>人工智能、智能制造、创客教育、智慧校园、汽车等专业</t>
  </si>
  <si>
    <t>面向全国高等院校开展人工智能、智能制造、创客教育、智慧校园、汽车等专业方向的优秀“双师型”教师，定期开展PBL教学模式、世界咖啡的教学方法以及教学内容、教学技术培训、项目研究等工作，提升教师的实践能力和教学水平，并为高等院校及职业技术学校教师提供企业实战锻炼、参与企业项目的机会。</t>
  </si>
  <si>
    <t>面向全国高等院校，开展创新创业教育改革，打造产教融合的新型人才培养模式。协助学校开发创意、创新、创业课程体系及教学内容，提供校内校外、教师与企业导师共同参与开发和指导教学实践，高校大学生参加“IME”训练营和活动。我们提供创意、创新、创业课程体系；创意、创新、创业师资培训体系；提供创客空间设计、施工、建设、运营、大赛等整体解决方案，全面助力高等院校及职业技术学校创新创业教育改革。</t>
  </si>
  <si>
    <t>建立“XXX大学-产学合作协同育人大学生实习实训基地”，引入IME“BEMAKER”综合实训体系，开展大学生项目实训，提供实训实习岗位，提升学生项目选择、运营管理、市场销售、专业技术等综合实践能力，通过行业认知、专业认知等培养，提升学生的职业素质，实现良好技术技能、职业素养，具有平等、自由、开发、竞争等综合素养，具备独立精神、奋斗精神、冒险精神的创新型人才，从而推动高校实践教学的创新与发展，为实现“两个一百年的伟大复兴”提供人才和智力支撑。</t>
  </si>
  <si>
    <t>华唐智造科技（北京）有限公司</t>
  </si>
  <si>
    <t>VR课件，是综合利用计算机图形系统和各种现实及控制等接口设备，在计算机上生成的、可交互的三维环境中提供沉浸感觉的技术。 VR课件虚拟学习环境虚拟现实技术能够为学生提供生动、逼真的学习环境，如建造人体模型、电脑太空旅行、化合物分子结构显示等，在广泛的科目领域提供无限的虚拟体验，从而加速和巩固学生学习知识的过程。高校老师可结合自己专业领域开发出相关学科的VR学科互动教学课件。</t>
  </si>
  <si>
    <t>城市规划、船舶汽车、医疗健康、科普教育、旅游景观、机械电子、艺术设计、动画动漫、计算机等专业方向</t>
  </si>
  <si>
    <t>Arduino 是一款便捷灵活、方便上手的开源电子原型平台，包含硬件（各种型号的arduino板）和软件（arduino IDE)。适用于艺术家、设计师、爱好者和对于“互动”有兴趣的朋友们。通过Arduino连接各种传感器，发送数据到虚拟场景，使两者产生交互。参与者可结合自有的知识，开发各种创意交互小程序。</t>
  </si>
  <si>
    <t>机械电子、艺术设计、动画动漫、计算机等专业方向</t>
  </si>
  <si>
    <t>通过本项目，参与的老师可以完成由我们工程师主导的定制化项目，或以教师为主体，公司的工程师协助高校老师承接当地景区、学校及大型企业展览展示类的虚拟漫游项目，校园安全及其它类型的虚拟现实项目。我们提供强有力的技术支撑服务，确保可变现项目的如期交付。</t>
  </si>
  <si>
    <t>北京市空越技术有限公司</t>
  </si>
  <si>
    <t>面向全国高等院校物联网、大数据、工业机器人等相关专业课程教学资源、课程建设主要包含理论课程内容建设、教学资源建设(教材、课程大纲、教学设计、知识点PPT、慕课视频、实践案例资料)。最终目的是让学习者掌握行业或企业发展所需相关知识和岗位职业技能。提交以下部分资料：核心技术课程教学大纲、学时分配规划及参考文献、课程电子书、习题和实验设计、教学案例相关资料。</t>
  </si>
  <si>
    <t>物联网、大数据、工业机器人等</t>
  </si>
  <si>
    <t>创新创业教育改革项目面向全国高等院校物联网、大数据、工业机器人等方向和领域，建立双向合作机制，创立符合产业需求与促进高校专业学科发展的创新创业人才培养模式，设立资助课程项目，构建全新课程体系和创客空间、大学生项目孵化平台等。</t>
  </si>
  <si>
    <t>优先考虑已开展或拟开展物联网、大数据、工业机器人等方向创新创业学习和实践的高校</t>
  </si>
  <si>
    <t>大学生实习实训基地项目面向全国高等学校计算机、物联网、工业机器人等相关专业，以不断提高实习实训效果和质量，培养社会需求的应用型专业人才为目标；由企业根据自身条件和岗位需求提供集中校外实习实训和顶岗实习两种模式，融合行业背景和企业生产组织流程，为学生提供符合行业需求的、专业对口的实训环境和实习岗位。</t>
  </si>
  <si>
    <t>申报专业包括并不限于物联网、大数据、工业机器人等相关专业。集中校外实习实训面向三、四年级在校学生;顶岗实习项目面向本科四年级学生</t>
  </si>
  <si>
    <t>申报专业包括并不限于物联网、大数据、工业机器人等相关专业</t>
  </si>
  <si>
    <t>师资培训项目主要针对全国高等学校物联网工程、大数据、工业机器人等相关专业方向，对高校教师在新开专业、新的技术方向、应用项目进行培训，让更多的教师参与企业的工程实践环节，打造更高层次专业型、应用型、创新型、复合型师资人才。每个方向的培训周期根据学校的需要可分长、中、短期进行。中长期培训教师到公司顶岗学习，不限名额。短期在合作院校举办培训班，拟举办5期培训班。</t>
  </si>
  <si>
    <t>物联网工程、计算机科学与技术、软件工程、网络工程、机器人、自动化、信息与计算科学、电子信息工程等相关专业</t>
  </si>
  <si>
    <t>物联网工程、计算机科学与技术、软件工程、网络工程、机器人、自动化、信息与计算科学、电子信息工程等</t>
  </si>
  <si>
    <t>实践条件建设项目围绕目前相关热点技术领域，包括物联网技术、工业机器人技术、大数据技术等。支持高校在这些技术方向建设联合实训实验室，服务于高校基础教学及实验科研。同时也可以基于实验室环境开展创新创业、培训认证、课程建设等，推动高校新专业新技术方向的实践教学改革。</t>
  </si>
  <si>
    <t>大数据、物联网、工业机器人等领域相关专业</t>
  </si>
  <si>
    <t>北京和欣运达科技有限公司</t>
  </si>
  <si>
    <t>与全日制高等院校围绕建筑电气与智能化、电气工程及其自动化、建筑设备与能源工程、BIM(建筑信息化)、物联网（物联网能源管理、智能家居）、自动化等相关专业建设联合实验室，同时实验室又可作为教学内容和课程体系改革项目、师资培训项目、创新创业教学改革项目的技术平台依托，开展相关课程研讨和技术培训。</t>
  </si>
  <si>
    <t>建筑电气与智能化、电气工程及其自动化、自动化、建筑设备与能源工程、物联网工程、智能控制工程技术</t>
  </si>
  <si>
    <t>以校企共建联合实验室为实践平台，共同建设高层次标杆性双创示范基地和支撑平台，与高校共同制定双创教育课程建设、实训体系、创业导师库建设及企业挂职锻炼，将企业的产品创新、技术创新、行业应用解决方案的整体创新与高校创新创业体系完美结合，形成具有本校专业特色的创新成果，和欣控制实现科技成果转化及行业应用。</t>
  </si>
  <si>
    <t>面向高校教师，由和欣控制开设筑电气与智能化、电气工程及其自动化、建筑设备与能源工程、BIM(建筑信息化)、物联网（物联网能源管理、智能家居）、自动化六大主题培训项目，通过智能硬件的研发、工程案例的设计与实践，提高教师的工程技能，增强实践经验提高教师的专业实践与创新能力。同时此项目的建设有利于发挥高校的先进教学科研能力，引入产业人才需求调整课程设置、更新教学内容、完善课程体系，开发和积累一批高质量的教学资源。</t>
  </si>
  <si>
    <t>北京津发科技股份有限公司</t>
  </si>
  <si>
    <t>针对于人因工程与工效学、人机交互与用户体验新工科专业方向，津发科技联合工效学会拟定与院校进行新工科专业课程体系研究，高校利用自身的师资队伍以及教学经验优势，结合津发科技与工效学会在人因工程与工效学技术的专家资源、产业优势，设计规划人因工程与工效学、人机交互与用户体验等新工科专业方向的人才培养方案、专业课程体系，配套实践内容体系，同时，针对实践平台构建模式探讨技术方案。</t>
  </si>
  <si>
    <t>管理学、机械类、艺术学、设计学类、建筑类、安全科学与工程类、交通运输类、海洋工程类、航空航天类、兵器类、自动化类、计算机类、电气类、通信类、电子信息类</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</si>
  <si>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骨干教师，由北京津发科技股份有限公司联合中国人类工效学学会提供经费、技术、平台支持，将人因工程与工效学相关前沿热门技术按照人才培养的最新需求引入到教学过程中。通过课程、实验、实训、课程设计的建设与改革，推动高校更新教学内容、完善课程体系，建成满足人因工程与工效学行业发展需求的、可共享的课程资源，并能推广应用。</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</si>
  <si>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一线青年教师，开展两方面培训：一是人因工程与工效学领域，二是人机交互与用户体验领域的教学理念、方法、案例与专业知识、技术、先进的科研方法；旨在提高参训人员教学水平，推动一线教育教学改革。</t>
  </si>
  <si>
    <t>面向高校管理学、机械类、艺术学、设计学类、建筑类、安全科学与工程类、交通运输类、海洋工程类、航空航天类、兵器类、自动化类、计算机类、电气类、通信类、电子信息类中人因工程、人工智能、人机工程、人体工程、人机与环境工程、工效学、工程心理学、驾驶行为、用户体验、人机交互设计等方向相关学院、系部或中心，由北京津发科技股份有限公司联合中国人类工效学学会提供人因工程与工效学、虚拟现实与工效学仿真实验软硬件及平台支持，联合高校共同建设与人因工程与工效学技术、虚拟现实与工效学仿真技术相关的联合实验室，并开发有关的实验教学资源，提升实践教学水平。</t>
  </si>
  <si>
    <t>面向高校相关专业方向的全日制大学生，聚焦于培养学生对人因工程与工效学的基础理论、方法、典型应用方面的思维和协作两大维度能力，鼓励在校大学生创新创业，通过项目实施，对于有创新想法并有意愿将想法转化为人因工程技术或产品的在校学生或团体进行技术指导、创业指导、奖励和创业基金支持，以帮助大学生积极创新创业，获得实践经验，提高综合专业技能和对市场的认知。</t>
  </si>
  <si>
    <t>北京尚观锦程科技有限公司</t>
  </si>
  <si>
    <t>围绕学校应用型人才的目标和目前工科专业发展现实需要，依托企业技术优势，协助企业建云计算、大数据、物联网、智能制造等新技术交叉学科，促进高校新工科建设。</t>
  </si>
  <si>
    <t>云计算与大数据、嵌入式/物联网、VR/AR</t>
  </si>
  <si>
    <t>电气工程及自动化、电子星系工程、电子科学与技术、通讯工程、微电子科学与工程、光电信息科学与工程 信息工程、自动化、计算机科学与技术、软件工程、网络工程、信息安全、物联网工程、数字媒体技术、云计算、大数据工程</t>
  </si>
  <si>
    <t>项目旨在基于产学深度协同机制下构建新型IT产业用人需求与教育供给侧改革的有效途径，支持全国高校就新型IT产业趋势领域，包括云计算与大数据、嵌入式/物联网、VR/AR的专业开发、课程建设及教学改革工作开展。通过项目的推进，建设满足新常态下匹配院校竞争力具有持续发展力、匹配产业需求的专业人才培养方案，建成优质、可共享、具有示范价值的系列课程标准、课程素材、教材资源并推广应用。</t>
  </si>
  <si>
    <t>项目旨在面向高校开展免费的新能源领域师资培训，邀请国内外领域专家学者、企业工程师进行讲学，分享业界前瞻技术及发展趋势；更新师资知识结构，共享项目资源，以支持高校面向新常态的专业结构调整及持续性的专业建设、课程开发。</t>
  </si>
  <si>
    <t>包含计算机科学与技术专业校外实践基地建设，嵌入式/物联网专业校外实践基地建设，云计算与大数据专业校外实践基地建设，VR专业校外实践基地建设。旨在通过与高校合作建立校外实践基地，帮助学生实现从学生到员工身份转化的无缝对接。从心理到技术都更加契合企业的需求。</t>
  </si>
  <si>
    <t>依托企业资源，着力解决实践教学薄弱环节。让学生在原有理论知识的基础上增加岗位认知，了解自己的技术薄弱点并进行进修。了解真实的企业生产状况和团队分工协作制度。缩短从一名大学生到一名企业员工之间的思想与业务距离，为毕业后社会角色的转变打下坚实的基础。</t>
  </si>
  <si>
    <t>北京渥瑞达科技发展有限公司</t>
  </si>
  <si>
    <t>面向全国高等院校计算机科学与技术、软件工程、数字媒体、网络工程等及相关专业，与合作院校进行课程融合、内容共建、课程探索和创新。该改革项目将围绕目前产业的热点技术： 虚拟现实VR、增强现实AR、大数据、手机游戏等方向进行深度合作，提高人才培养质量，培养适应行业发展需求的综合性人才。</t>
  </si>
  <si>
    <t>1、项目申报人为计算机相关专业负责人及骨干教师。
2、渥瑞达教学内容和课程改革项目拟支持3个方向：虚拟现实VR、大数据、手机游戏。</t>
  </si>
  <si>
    <t>针对全国高等院校计算机相关专业，围绕大数据、虚拟现实VR、增强现实AR、手机游戏等新兴学科方向，通过校企合作，共建符合行业标准的校内实践平台和实验室，提升学生动手实践能力及综合素质，并提供企业化、专业化的实训方案，通过企业级的团队项目实训，进一步提高院校学生的综合实践能力。</t>
  </si>
  <si>
    <t>1、项目申报人为计算机相关专业负责人。
2、申报院校有意向开设虚拟现实VR、增强现实AR、大数据、手机游戏开发等相关专业方向。</t>
  </si>
  <si>
    <t>面向全国高等学校计算机相关专业，渥瑞达提供6个方向的校外实践基地建设项目： VR/AR、大数据、手游游戏、UI/UE设计、Html5开发、互联网营销。通过引入企业级人才培养方案，打造产学研一体化应用型人才培养体系，采用企业级商业化项目驱动教学方式，打造全新的实习实训机制，促进校企长期合作。</t>
  </si>
  <si>
    <t>渥瑞达提供6个方向的校外实践基地建设项目： VR虚拟现实、大数据、手游游戏、UI/UE设计、Html5开发、互联网营销。</t>
  </si>
  <si>
    <t>面向全国高等学校计算机相关专业，共同营造大学生创新创业平台，打造创新创业人才培养体系。针对当前IT产业发展趋势，渥瑞达创新创业教育改革项目面向高校提供创客空间建设、创新创业教育在线课堂、大学生创新创业大赛、大学生创新创业项目路演等方案，帮助高校大学生在虚拟现实VR、增强现实AR、大数据、手机游戏等方向进行创新创业。</t>
  </si>
  <si>
    <t>1、面向高校计算相关专业教育负责人、相关专业负责人。
2、已成立创新创业教育的“创新创业学院”或相关机构的高校优先。
3、已开设VR/AR、大数据、手机游戏相关专业课程等方向的高校优先。</t>
  </si>
  <si>
    <t>北京至芯开源科技有限责任公司</t>
  </si>
  <si>
    <t>基于至芯科技提供的硬件平台，结合已开设的FPGA课程，开发完整的教学大纲、教材、PPT、讲义、课后习题、微课视频等资源，并实现教学资源开放共享。</t>
  </si>
  <si>
    <t>EDA专业、数字逻辑设计专业、IC产业</t>
  </si>
  <si>
    <t>电子、电信、电气、计算机、自动化及相关专业</t>
  </si>
  <si>
    <t>面向青年教师，围绕FPGA技术等，由企业组织教师开展技术培训、经验分享、项目研究等工作，提升教师的工程实践能力和教学水平。</t>
  </si>
  <si>
    <t>昆山杰普软件科技有限公司</t>
  </si>
  <si>
    <t>面向高校计算机、软件、电子信息、通信工程、电子商务、自动化类等相关专业，围绕新兴领域的热点技术：大数据、物联网、嵌入式、工业机器人、移动互联、电子商务，支持高校的新工科建设。校企双方合作办学、合作育人、合作就业、合作发展，推进多学科交叉培养，提高学生的创新创业能力。</t>
  </si>
  <si>
    <t>大数据、物联网、嵌入式、工业机器人、计算机、软件工程、自动控制、电子通信等。</t>
  </si>
  <si>
    <t>计算机类、电子信息类、自动化类</t>
  </si>
  <si>
    <t>此项目面向高校有关专业和教师，由企业提供经费、师资、技术、平台等方面的资源，支持高校在这些领域的课程内容优化重构、专业（专业群）改革共建、课程开发互融、教学资源共享、师资共享、教学平台建设。通过课程、实训、课程设计的建设与改革，推动高校更新教学内容、完善课程体系，建成能够满足行业发展需要、可共享的教学资源，并推广应用。</t>
  </si>
  <si>
    <t>大数据、物联网、嵌入式、工业机器人、计算机、软件工程、自动控制、电子通信、电子商务等。</t>
  </si>
  <si>
    <t>面向全国高等院校的青年教师，结合杰普产品研发中心及教育培训中心开展师资培训项目。通过技术培训、交流研讨、项目研究、访问学习等形式，以“双师型、双能型”教师为目标，帮助青年教师明确研究方向、提升工程实践能力、科研水平和教学水平。</t>
  </si>
  <si>
    <t>面向全日制本科院校的计算机类相关专业方向，如信息安全、大数据、云计算、网络工程、智能工控、物联网、软件工程等。根据校方建设需求，由企业提供软、硬件设备或平台，在高校建设联合实验室，并开发相关的实验教学资源，帮助高校建设相关专业的重点实验室或相关实验实践课程的教学资源建设。通过引入企业资源与案例，优化高校实践体系、丰富实践环节培养方案、提升技术类课程教学效果、拉近产学距离、促进高校学科建设。</t>
  </si>
  <si>
    <t>面向高校计算机、软件、电子信息、通信工程、电子商务、自动化类等相关专业，以应用型专业人才培养为目标，结合产业环境和技术发展要求，由企业提供资金、场地、技术培训及实习实训岗位，与高校共同制定人才培养方案及管理体系，建立“XXX大学-教育部产学合作协同育人大学生实习实训基地”。加强高校与企业合作育人，深化人才培养模式改革，促进优质实践教学资源整合、优化与共享，推动院校实践教学体系改革与创新，提升实习实践效果和质量。</t>
  </si>
  <si>
    <t>致力于与高校开展深度合作，全面推进产学合作协同育人、创新创业教育改革。杰普公司提供师资、软硬件平台、并建立创新创业联合基金，资助高校开展：大数据、物联网、工业制造等领域的创新项目。与合作高校一起探索构建创新创业教育课程体系、实践训练体系、创客空间、项目孵化转化平台，通过校企共建创新创业课程、搭建创客社团、举办创新创业集训营和相关竞赛为高校创新创业教育注入活力。</t>
  </si>
  <si>
    <t>面向高校计算机、软件、电子信息、通信工程、电子商务、自动化类等相关专业，围绕新兴领域的热点技术：大数据、物联网、嵌入式、工业机器人、移动互联、电子商务，支持高校师生的创业创新。项目由企业提供资金支持和项目研究方向，并安排企业导师进行指导，学生自主组建团队面向企业申报，通过基于开放开源技术的项目研究和开发，锻炼学生创新创业能力和实践能力，提升综合素养。</t>
  </si>
  <si>
    <t>北京时代行云科技有限公司</t>
  </si>
  <si>
    <t>1.拟支持5个新工科建设项目，建设周期为一年。原则上每个项目给予市场价值不少于3万元人民币的现金。50万元的配套云服务、正版软件环境、硬件，以及丰富的教师培训或服务组合。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</si>
  <si>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面向所有理工类专业教育</t>
  </si>
  <si>
    <t>面向所有理工类专业</t>
  </si>
  <si>
    <t>1.拟支持15个专业基础类课程综合改革项目，建设周期为一年。原则上每个项目给予市场价值至少为3万元人民币，50万元的配套云服务，正版软件环境、硬件，以及丰富教师培训和服务组合。
课题组以及申报批准的院校只能以人才培养为目的使用时代行云科技提供的硬件设备及软件和云服务，并且不得将前述硬件设备及软件进行转售/转许可，包括自中华人民共和国境内出口。
2.北京时代行云科技有限公司将在研究过程中，委派资深专家参与讨论，并提供技术支持。</t>
  </si>
  <si>
    <t>1.拟支持3个创新创业型课程及课外研学综合改革项目，建设周期为一年。原则上每个项目给予市场价值不少于3万元人民币的现金。50万元的配套云服务、正版软件环境、硬件，以及丰富的教师培训或服务组合。
2.时代行云将通过自己强大的媒体渠道与互联网、传统媒体合作伙伴，最大程度上助力改革成果的传播及宣传，以扩大合作高校及学院的影响力，并将成功合作复制到其他兄弟高校和院系。</t>
  </si>
  <si>
    <t>北京华育兴业科技有限公司</t>
  </si>
  <si>
    <t>2017年华育兴业公司面向本科院校，尤其是应用型本科院校，推出面向多个专业方向的大数据技术与应用课程的课程规范项目。围绕课程规范，设立10个课程项目，建设一批大数据技术与应用示范课程，命名为“教育部-华育兴业教学内容和课程体系改革项目大数据技术与应用示范课程”。目标是与院校共同合作，根据所在院校的生源和师资等实际情况，资助10个项目，共计30万元。</t>
  </si>
  <si>
    <t>1.所有方向教材，需突出大数据在行业应用案例，至少包含3个行业案例应用的内容。2.大数据导论方向。3.大数据技术基础与应用方向。4.大数据分析与挖掘方向。5.大数据可视化方向。6.大数据实时计算方向。</t>
  </si>
  <si>
    <t>计算机科学与技术、软件工程、网络工程、电子商务、信息与计算科学、电子信息工程、计算机应用与维护、数学应用、统计学等相关专业</t>
  </si>
  <si>
    <t>设立2017年北京华育兴业公司大学生科技创新创业训练项目，配合教育部大学生创新创业训练计划的开展。通过基于物联网、云计算、大数据、信息安全、互联网信息技术的研究和开发，锻炼学生创新创业能力和实践能力，提升综合素养。拟面向高校计算机类、软件类和电子信息类等相关专业的学生个人或团队。包含以下项目：大数据应用：面向特定领域的大数据应用研究和开发。重点支持金融大数据、互联网大数据、农业大数据、和基于机器学习、图像识别、神经网络等方向的创新创业项目。</t>
  </si>
  <si>
    <t>面向全日制本科院校计算机科学与技术、软件工程、统计学、信息与信息管理、信息与计算科学、数学与应用数学、计算机网络等、数据科学与应用等相关专业</t>
  </si>
  <si>
    <t>计算机科学与技术、软件工程、统计学、信息与信息管理、信息与计算科学、数学与应用数学、计算机网络等、数据科学与应用</t>
  </si>
  <si>
    <t>为了更好地发挥企业在职业教育和IT新技术人才培养方面的作用，提高广大师生在大数据技术与应用方面相关理论水平，增强他们在大数据技术与应用方面的操作能力，华育兴业结合自身资源和有利条件，在教育部大力支持下，特别面向全国广大院校及附属机构开展寒暑假师资培训项目。
主要针对全国高等学校计算机科学与技术、软件工程、网络工程、电子商务、信息与计算科学、电子信息工程、计算机应用与维护、数学应用、统计学等相关专业，分阶段对大数据技术与应用方向进行培训，推行项目管理制度，以线上资源分享与线下实训操作相结合的模式培养大数据技术与应用专业师资，打造更高层次专业型、应用型、创新型、复合型师资人才。</t>
  </si>
  <si>
    <t>项目申报人为全国高等学校计算机科学与技术、软件工程、网络工程、电子商务、信息与计算科学、电子信息工程、计算机应用与维护、数学应用、统计学等相关专业负责人及骨干教师</t>
  </si>
  <si>
    <t>计算机科学与技术、软件工程、网络工程、电子商务、信息与计算科学、电子信息工程、计算机应用与维护、数学应用、统计学</t>
  </si>
  <si>
    <t>建设高校与华育兴业公司共建大数据联合实验室，通过联合挂牌的方式，引进入国内、外大数据先进的技术、方案以及管理和教学内容，共享高校以及华育兴业方面师资、课件等资源。通过基础架构、软硬件环境的统筹规划、统一部署、按需分配的建设思路，分阶段引入虚拟化、分布式以及云计算、大数据技术，通过课件和师资，建立配套教学体系，进而培育自有核心科技人才和领军人，真正掌握实时大数据的关键技术。实现科研、教学与社会服务的顺畅衔接，逐步打造以培养大数据为核心人才的科研、教学基地。</t>
  </si>
  <si>
    <t>主要考虑开设计算机科学与技术、软件工程、统计学、信息与信息管理、信息与计算科学、数学与应用数学、计算机网络等等相关专业</t>
  </si>
  <si>
    <t>计算机科学与技术、软件工程、统计学、信息与信息管理、信息与计算科学、数学与应用数学、计算机网络</t>
  </si>
  <si>
    <t>华育兴业产学合作协同育人-校外实践基地建设项目面向全国高等学校计算机、软件工程、电子商务类相关专业和专业教师，引入华育兴业专业实训基地建设、实训经验和成果以及华育兴业实习实训教学体系，以应用型专业人才培养为目标，通过了解产业和技术发展和企业真实项目（或技术岗位）开发实习实训，提升院校师生实习实训体系建设水平。</t>
  </si>
  <si>
    <t>包括并不限于软件工程、计算机科学与技术、网络工程、信息与计算科学、物联网工程、电子信息、通信工程、电子商务等专业</t>
  </si>
  <si>
    <t xml:space="preserve">本项目主要面向高校计算机学院、软件学院、信息学院、通信学院等相关学 院展开申报工作，项目宗旨为:培养兼具专业知识、岗位职业技能和创新创业素养的“创新、创意、创业”型人才，促进相关专业重点课程教学资源建设、 融入创新创业思维教育，推动院校在“大众创业、万众创新”大背景下的教学改革和驱动创新。主要工作包括创新创业课程体系建设、创新创业实践教学体系建设及创客空 间项目资源建设。 </t>
  </si>
  <si>
    <t>计算机科学与技术、软件工程、统计学、信息与信息管理、信息与计算科学、数学与应用数学、计算机网络等、数据科学与应用等相关专业</t>
  </si>
  <si>
    <t>苏州科大讯飞教育科技有限公司</t>
  </si>
  <si>
    <t>专业综合为培养面向企业需求的应用型人才，实现真正面向应用能力培养的IT人才培养模式，进行全面系统的改革与创新，深入推进教学模式、质量评价体系和资源体系改革，全面落实以学习者为中心的个性化学习体系，真正实现“以学为主”的教学模式转变。</t>
  </si>
  <si>
    <t>计算机类、软件类专业（包括大数据应用、人工智能应用方向）</t>
  </si>
  <si>
    <t>计算机大类专业、软件工程专业</t>
  </si>
  <si>
    <r>
      <t>专业建设包括以下5个方面：
1.大数据开发项目课程：培养达到对海量数据分析能力的专业人才。
2.移动互联项目开发课程：培养具备移动端系统框架及应用开发、移动互联典型行业应用技能的人才。
3.</t>
    </r>
    <r>
      <rPr>
        <sz val="10"/>
        <color indexed="63"/>
        <rFont val="Arial"/>
        <family val="2"/>
      </rPr>
      <t xml:space="preserve"> </t>
    </r>
    <r>
      <rPr>
        <sz val="10"/>
        <color indexed="63"/>
        <rFont val="仿宋_GB2312"/>
        <family val="3"/>
      </rPr>
      <t>嵌入式与物联网项目开发课程：培养熟练掌握常规硬件编程的能力的人才。
4.人工智能课程开发：培养具有编程能力、数据思维、AI思维同时又具备行业经验能够通过对大量的行业数据进行标注、分析、建模、应用从而产生效应的AI应用型人才。
5.</t>
    </r>
    <r>
      <rPr>
        <sz val="10"/>
        <color indexed="63"/>
        <rFont val="Arial"/>
        <family val="2"/>
      </rPr>
      <t xml:space="preserve"> </t>
    </r>
    <r>
      <rPr>
        <sz val="10"/>
        <color indexed="63"/>
        <rFont val="仿宋_GB2312"/>
        <family val="3"/>
      </rPr>
      <t>Web前端开发：培养能够熟练运用HTML/CSS/JavaScript，掌握前端主流开发框架，具备解决实际问题的综合性人才。</t>
    </r>
  </si>
  <si>
    <t>主要面向大数据、人工智能和物联网应用技术领域，为高校提供软件平台与高校联合建立实验室，协助高校进行实验室的建设。目前实验室建设包括：大数据实验室、人工智能基础实验室、人工智能应用实验室、人工智能+智能设备实验室、人工智能创新实验室，并利用联合实验室开发相关实践教学资源，培养高素质技术技能型人才，最终实现提升实践教学水平的目的。</t>
  </si>
  <si>
    <t>计算机类专业、软件工程专业</t>
  </si>
  <si>
    <t>面向院校创新实践负责人及骨干教师，大力支持院校开展实践条件建设，帮助高校搭建在线实践平台，与高校合作建设校内实践基地。利用项目实践平台，以线上资源分享与线下实训操作相结合的模式开展在线学习及项目实战。将学生进一步加速锻造成可以直接上岗的状态，为学生提供与本专业对口的、更多和更高层次的就业及创业机会。</t>
  </si>
  <si>
    <t>双元教育科技有限公司</t>
  </si>
  <si>
    <t>面向机器人工程（本科）、汽车工程（新能源汽车方向）、计算机科学与技术、金融学、网络与新媒体等相关专业，与高校在教学内容和课程体系改革等方面开展合作，开发出与专业理论课程或实训课程配套的知识点PPT、教材、实训指导书、微课慕课等教学资源。共同建设出一系列可共享的优质课程，共同致力于高等教育的发展。</t>
  </si>
  <si>
    <t>工业机器人技术、新能源汽车技术、嵌入式技术、金融、会计、新媒体</t>
  </si>
  <si>
    <t>机器人工程（本科）、汽车工程（新能源汽车方向）、计算机科学与技术、金融学、网络与新媒体等相关专业</t>
  </si>
  <si>
    <t>本项目主要面向机器人工程、汽车工程（新能源汽车方向）、网络与新媒体、计算机科学与技术、金融学、会计学等相关专业方向的青年骨干教师，定期开展技术培训、项目经验分享、课程建设交流等活动，旨在提升教师的专业理论水准、实践能力以及教学水平，同时为高校教师提供到企业挂职锻炼，参与企业真实项目的机会，推动高校双师型师资的培养，优化师资队伍结构，促进专业教学改革，提升专业教学质量。</t>
  </si>
  <si>
    <t>工业机器人技术、新能源汽车技术、嵌入式技术、VR、金融、会计、新媒体、</t>
  </si>
  <si>
    <t>机器人工程、汽车工程（新能源汽车方向）、网络与新媒体、计算机科学与技术、金融学、会计学等</t>
  </si>
  <si>
    <t>此项目主要面向机器人工程、汽车工程（新能源汽车方向）、网络与新媒体、计算机科学与技术、金融学、会计学等相关专业，通过支持相关专业开展实践条件建设项目，企业提供硬件、软件及平台支持，高校提供场地，建设符合互联时代教学需求的专业教学实验室，优化教学实践体系，重构教学内容和资源，促进产学融合，提升实践教学质量。</t>
  </si>
  <si>
    <t>面向机器人工程、网络与新媒体、计算机科学与技术、金融学、会计学等相关专业，由企业提供资金、场地，校企双方共同完善管理制度，共同制定培养内容及目标，开展项目实训，提供实训实习岗位，提升学生的项目实战能力和问题解决能力，提升实习实训的效果和质量。同时，在实训过程中培养学生的职业素养，使学生明确自己的职业方向，注重自己的职业生涯规划。</t>
  </si>
  <si>
    <t>工业机器人技术、嵌入式技术、金融、会计、新媒体、</t>
  </si>
  <si>
    <t>机器人工程、网络与新媒体、计算机科学与技术、金融学、会计学等</t>
  </si>
  <si>
    <t>面向山东省内高校，以创新创业为目标，依托信息化教学手段和工具，协助高校开展创新创业教育改革，打造产学研相融合的人才培养模式，开发创新创业理论教学与实践教学相结合的知识体系，并将创新创业学习贯穿整个课程体系、优化实践教学。</t>
  </si>
  <si>
    <t>面向山东省内高校机器人工程、计算机科学与技术、网络与新媒体、电子商务类、金融学、会计学等相关专业学生，通过校企共同举办创新创业竞赛，选出优秀项目，为学生创业提供资金支持，锻炼学生的创新能力和实践能力，支持高校创新创业教育改革。</t>
  </si>
  <si>
    <t>工业机器人技术、嵌入式技术、电子商务、金融、会计、新媒体、</t>
  </si>
  <si>
    <t>机器人工程、计算机科学与技术、网络与新媒体、电子商务类、金融学、会计学等</t>
  </si>
  <si>
    <t>北京育知同创科技有限公司</t>
  </si>
  <si>
    <t>融于互联网企业最新的技术和框架，基于高并发，分布式存储，数据库优化以及缓存基于HTML5的课程开发，兼容不同品牌的手机，广泛推广HTML5在移动端的作用将NativeApp和Webapp的优势结合起来开发一款hybridApp的应用，具有跨平台，升级快，开发效率高等优势。</t>
  </si>
  <si>
    <t>3</t>
  </si>
  <si>
    <t>无锡纳旭测控科技有限公司</t>
  </si>
  <si>
    <t>公司将在教育部指导下，配合教指委的工作重点开展合作，支持教学内容和课程体系改革项目。项目面向全日制高等院校电气类专业，针对专业培养方案和课程体系建设两个方面予以支持。旨在通过与高校在教学内容和课程体系改革方面的合作，规划和开发出一系列可共享的课程、教材资源并推广应用，探索建立新工科人才培养体系，并通过课程体系的改革，更好的培养能够满足行业发展需要的人才。</t>
  </si>
  <si>
    <t>项目面向电气工程专业的高效教师申报，相关建设内容涵盖电气类课程教学内容和课程体系改革。</t>
  </si>
  <si>
    <t>电气工程专业</t>
  </si>
  <si>
    <t>山东贝沃信息科技有限公司</t>
  </si>
  <si>
    <t>积极参与国家新工科建设和研究，与相关高校在新工科发展理念、学科专业的新结构、人才培养的新理念等方面开展课题研究和探索合作</t>
  </si>
  <si>
    <t>理工科专业</t>
  </si>
  <si>
    <t>理工类专业</t>
  </si>
  <si>
    <t>贝沃教育充分发挥企业自身技术优势,将虚拟现实技术、移动互联应用技术、机器人技术及智能机器、大数据技术与应用等当前热点技术的教学体系及实训体系、项目案例素材库等融入高校专业课程体系，面向普通本科高校计算机、软件工程、设计、机械、建筑等相关专业积极开展课程建设和教学改革，尽快建成一批符合学校特点的高质量、可共享的课程体系和培养方案，引领高校发展特色专业和示范专业，与高校一起培养适应社会经济发展的高层次技术技能人才、复合型人才</t>
  </si>
  <si>
    <t>普通本科高校计算机、软件工程、设计、机械、建筑等相关专业</t>
  </si>
  <si>
    <t>计算机、软件工程、设计、机械、建筑等</t>
  </si>
  <si>
    <t>本项目主要面向高校计算机、软件工程、设计、机械、建筑等相关专业开展合作，贝沃教育提供实验室建设整体解决方案及配套资金，帮助相关院系打造行业领先的实验实训软硬件条件，并全程进行技术指导和咨询，提高学生的动手操作能力和视野，提高学校的实践教学水平。</t>
  </si>
  <si>
    <t>高校计算机、软件工程、设计、机械、建筑等相关专业</t>
  </si>
  <si>
    <t>本项目为立项合作高校提供企业讲师资源、创新创业基金、创新创业教育课程体系，支持高校建设创新创业实践训练体系、创客空间、项目孵化转化平台等，帮助高校进行创新创业教育改革。</t>
  </si>
  <si>
    <t>理工科为主，可涉及其他学科。</t>
  </si>
  <si>
    <t>本项目主要面向普通本科高校计算机、软件工程、设计、机械、建筑等相关专业大学生提供实习实训机会，提供高标准实训场地和高水平实训师资，进一步提高大学生动手操作能力。促进大学生高质量就业。</t>
  </si>
  <si>
    <t>计算机、软件工程、设计、机械、建筑等相关专业</t>
  </si>
  <si>
    <t>广州市福思特科技有限公司</t>
  </si>
  <si>
    <t>面向全国高等院校会计、财务管理、审计、税务、资产评估、企业管理、人力资源、市场营销等专业方向，基于社会的发展和经管类专业技术的进步，结合我国高校专业和课程的设置及课程实验需求开发课程配套资源，推动我国高校完善相关专业设置、更新教学内容、完善课程体系，建成能够满足我国社会和行业发展需要、具有学科先进性、可行性、指导性的教学资源并推广应用。</t>
  </si>
  <si>
    <t>面向全国高等院校会计、财务管理、审计、税务、资产评估、企业管理、人力资源、市场营销等专业方向。</t>
  </si>
  <si>
    <t>会计、财务管理、审计、税务、资产评估、企业管理、人力资源、市场营销等专业</t>
  </si>
  <si>
    <t>面向高等院校的会计、财务管理、审计、税务、资产评估、企业管理、人力资源、市场营销等专业方向的青年骨干教师，由福思特联合高校和企业会计实务专家共建经管师资培训项目。培训课程包括最新会计实务知识讲解、会计实务技能提升、税务技能培养等教学相关的培训课程，接受本科院校教师申请到本公司参与会计实务流程、资产评估实训项目、审计实训项目的研发设计。</t>
  </si>
  <si>
    <t>面向高等院校的会计、财务管理、审计、税务、资产评估、企业管理、人力资源、市场营销等专业方向的青年骨干教师。</t>
  </si>
  <si>
    <t>面向会计、财务管理、审计、税务、资产评估、企业管理、人力资源、市场营销等专业方向，合作建设基于财税一体化的财会虚拟仿真实训基地，要求能够基于福思特现有的实训平台开发相关的配套课件，精品课程、专业公开课、会计手工竞赛、税务竞赛等作为区域性实训教学示范基地。</t>
  </si>
  <si>
    <t xml:space="preserve"> 面向会计、财务管理、审计、税务、资产评估、企业管理、人力资源、市场营销等专业方向的教学单位</t>
  </si>
  <si>
    <t>面向高等院校的会计、财务管理、审计、税务、资产评估、企业管理、人力资源、市场营销等专业方向的学生，提供：会计（岗位职责：日常费用报销、往来款项核算、成本费用归集核算、总账、报表）、财务管理（岗位职责：财务预算、财务决算编制和分析、财务决策支持）、审计（岗位职责：企业审计、工作底稿编写、出具评估报告），实习期间有专业的指导老师负责全程指导。实习学生专业和年级要求（经管类相关专业大三及以上学生）。</t>
  </si>
  <si>
    <t>面向高等院校的会计、财务管理、审计、税务、资产评估、企业管理、人力资源、市场营销等专业方向的学生</t>
  </si>
  <si>
    <t>该项目主要面向高校，由福思特提供师资支持、技术支持、资金支持、软硬件条件等，支持高校建设基于财会创新创业教育的课程和实践训练体系、校企合作创新创业课题研究及创新创业实训软件开发和资助学生开展创新研究或创业实践，形成相应的教材、创新创业课程标准、实训平台等资源，通过联合学科带头人、高校教授、优秀教师等，开发具有科学性、先进性、指导性的创新创业实训软件。</t>
  </si>
  <si>
    <t>苏州高服企业管理服务有限公司</t>
  </si>
  <si>
    <t>高校双创教育体系与双创基地建设的主要内容为双创平台资源服务和双创载体运营服务。其中，双创平台资源服务主要包括为高校建设双创教育培训平台（创业学院）、双创在线服务支撑平台、技术创新平台、众包服务平台与投融资平台提供必要的技术、资源与资金等服务。双创载体运营服务主要包括为高校大学生众创空间（条件成熟的高校可在孵化器基础上建设大学科技园）提供资源与运营服务。利用中国高技术服务业联盟全国优质创业资源、技术与资金，帮助高校构建一个完善的双创人才培育体系，为创业项目孵化提供市场、资金、技术与渠道等平台化一站式服务，把双方合作的高校双创基地建成国内知名、区域内一流的双创示范基地。</t>
  </si>
  <si>
    <t>人工智能、虚拟现实/增强现实/混合现实、智慧城市、软件开发与测试、电子商务、服务外包、物联网/互联网+、有机农业、市场营销等</t>
  </si>
  <si>
    <t>武汉伟创聚赢科技有限公司</t>
  </si>
  <si>
    <t>面向全国高校的计算机相关专业的优秀老师，推出互联网营销、电子商务平台运营、移动商务运营、新媒体运营、O2O运营等多个技术方向的课程体系建设项目；通过规划制定课程内容、课件制作和教材编写，促进高校教学改革创新，加速学科建设，提升学生实践能力；申报项目经过评审后，将给予3万元的经费支持。</t>
  </si>
  <si>
    <t>互联网营销、电子商务平台运营、移动商务运营、新媒体运营、O2O运营方向</t>
  </si>
  <si>
    <t>面向全国本科院校的在校大学生，举办互联网营销创新挑战赛，围绕网络营销、互联网产品运营、电商运营、新媒体运营的创新应用开展竞赛，拟定于10月份启动，至2018年3月中旬全国总决赛，有关大赛的参赛规则、作品提交、评审标准、奖项设置等将在10月份启动大赛时公司在大赛网站（www.juwins.com）上。</t>
  </si>
  <si>
    <t>网络营销、互联网产品运营、电商运营、新媒体运营方向</t>
  </si>
  <si>
    <t>电子商务与网络营销方向</t>
  </si>
  <si>
    <t>北京中公教育科技股份有限公司</t>
  </si>
  <si>
    <t>教学内容和课程体系改革项目将围绕当前经济发展的热点技术，将企业核心技术与高校课程建设紧密结合，促进高校优化课程体系，实现优质教学资源共享，提升学校教学质量专业度，针对软件开发及公司运营等课程内容展开合作。其中包括：JAVA开发项目、PHP开发项目、Linux云计算、大数据、软件测试项目、WEB前端开发项目、UI交互设计项目、移动应用开发、互联网营销等，完善一系列高质量基础课程并在高校中实施、推广。确保不同层次的学生都可以学有所长地参与其中，提升学生就业质量。</t>
  </si>
  <si>
    <t>面向计算机类、软件工程类、信息与计算科学类、数字媒体类、电子商务等专业。申报要求为系主任以上级别教师</t>
  </si>
  <si>
    <t>为了更好地发挥企业在IT新型技术人才培养方面的作用，增强高校老师在IT新技术与应用方面的操作能力，中公教育IT优就业结合自身资源和有利条件，在教育部大力支持下，特别面向全国广大院校开展师资培训项目。以计算机科学与技术、软件工程、网络工程、信息与计算科学、电子信息工程、数字媒体技术等相关专业的骨干教师为主，分阶段进行培训，以线上资源分享与线下实训操作相结合的模式培养高校专业师资，打造更高层次专业型、应用型、创新型、复合型师资人才。</t>
  </si>
  <si>
    <t>面向全国高校的计算机类、软件工程类、网络工程类、信息与计算科学类、数字媒体类、电子商务等专业方向的青年教师</t>
  </si>
  <si>
    <t>计算机类、软件工程类、网络工程类、信息与计算科学类、数字媒体类、电子商务</t>
  </si>
  <si>
    <t>中公教育IT优就业针对高校现阶段实训课程教育的需求，发起“互联网＋”骨干教师培训班计划”，为高校大学生提供课程实训培训，以大学生创业实训课程体系为载体，充分整合社会资源，校企合作、协同育人，共同提升高校实训课程的教学技能，打造全新的“互联网+”师生培养模式。以线上资源分享与线下实训操作相结合的模式培养移动互联网人才，对JAVA开发项目、PHP开发项目、软件测试项目、WEB前端开发项目、UI交互设计项目、移动应用开发、互联网营销等多个方向进行分阶段培训，打造更高层次专业型、应用型、创新型、复合型人才。</t>
  </si>
  <si>
    <t>北京惟数科技有限公司</t>
  </si>
  <si>
    <t>联合在线实验室面向高校计算机学院、软件学院、统计学院及其它技术相关院系开展申报。重点支持：数据科学、大数据技术与应用专业方向。联合实验室的建设有助于高校引入企业资源与案例，提升高校技术类课程教学效果，促进高校学科建设。校方从企业的用人岗位技能要求出发，结合学校课程设置和专业方向，与企业共同探讨创新的教学方法；校方可主动与企业对接，充分挖掘实验室的教学和科研的价值，针对实验教学和岗位需求，改革创新教学模式和实践能力培养，积极开展具有实质性的校企合作。</t>
  </si>
  <si>
    <t xml:space="preserve">数据科学和大数据技术方向的相关专业、选修课程和院系
</t>
  </si>
  <si>
    <t>数据科学、大数据技术</t>
  </si>
  <si>
    <t>面向高校计算机学院、软件学院、统计学院及其它技术相关院系开展申报。重点支持：数据科学、大数据技术与应用、人工智能专业方向。以在线方式提供师资的技术培训。通过提升教师技能、改进课程教学内容、优化课程体系、改进教学模式、推进优质教学资源共享，来进一步提升专业教学质量。</t>
  </si>
  <si>
    <t xml:space="preserve">数据科学、大数据技术与应用、人工智能方向的相关专业和方向
</t>
  </si>
  <si>
    <t>数据科学、大数据技术、人工智能</t>
  </si>
  <si>
    <t>陕西联云数据技术服务有限公司</t>
  </si>
  <si>
    <t>面向全国高等学校计算机科学与技术、软件工程、网络工程、信息技术、自动化、数学、统计、云计算、大数据等相关工科专业，提供行业内一流的人才标准体系和产业环境支持。与高校联合培养金融IT人才，开建金融IT学科新专业。</t>
  </si>
  <si>
    <t>面向全国高等学校计算机科学与技术、软件工程、网络工程、信息技术、自动化、数学、统计、云计算、大数据等相关工科院系</t>
  </si>
  <si>
    <t>计算机工科院系</t>
  </si>
  <si>
    <t>面向全国高等学校计算机科学与技术、软件工程、网络工程、信息技术、自动化、数学、统计、云计算、大数据等相关工科专业，与申报院校开展金融IT专业共建的教学内容和课程体系改革。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</si>
  <si>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面向全国高等学校计算机科学与技术、软件工程、网络工程、信息技术、自动化、数学、统计、云计算、大数据等相关工科专业</t>
  </si>
  <si>
    <t>计算机大类工科专业</t>
  </si>
  <si>
    <t>面向全国高等学校计算机相关工科院系，为教师提供以金融应用型人才培养体系，提高教师最新行业技术水平和实践教学能力。充分发挥专业资源的价值，促进教学师资改革，推动高校双师型培养，优化教师团队结构。</t>
  </si>
  <si>
    <t>面向全国高等学校计算机科学与技术、软件工程、网络工程、信息技术、自动化、数学、统计、云计算、大数据等相关工科专业，提供软硬件实践平台，联合高校建设高品质金融IT产学研实训平台。为金融IT复合型人才的培养奠定必要的体验环境和行业前沿技术的引领。</t>
  </si>
  <si>
    <t>面向全国高等学校计算机科学与技术、软件工程、网络工程、信息技术、自动化、数学、统计、云计算、大数据等相关工科专业，提供吃住学全配套的校外实践基地。</t>
  </si>
  <si>
    <t>计算机工科专业</t>
  </si>
  <si>
    <t>北京学佳澳软件科技发展有限公司</t>
  </si>
  <si>
    <t>面向高校计算机类、信息类、电子类相关专业，围绕培养创新型复合性人才为目标，由学佳澳提供资源、技术、平台等，支持高校开展计算机相关专业方向教学内容和课程体系改革，以企业实际人才需求为导向，产教融合、完善实践课程体系和培养方案，优化实践教学内容，丰富实践课程教学资源，优化人才培养质量，对接产业人才需求。与院校开展的课程体系技术方向主要包括JavaEE企业级开发实践、大数据开发实践、数据库管理实践、网络安全等方向，确保满足不同层次院校的学生需求。</t>
  </si>
  <si>
    <t>30</t>
  </si>
  <si>
    <t>面向高校计算机类、信息类、电子类相关专业</t>
  </si>
  <si>
    <t>公司依据研发中心的项目及行业资源整合优势，面向高校计算机相关专业的教师，开展软件开发、大数据、网络安全、数据库管理、HTML5等方面的专业师资工程实践能力培训。可以根据高校的实际情况，安排参训老师参与企业实际项目的开发，从而提高教师的工程实践能力。</t>
  </si>
  <si>
    <t>面向高校计算机类、信息类、电子类相关专业，围绕培养创新型复合性人才为目标，由学佳澳提供资源、技术、平台等支持，由高校根据自己的实际需求，建立“大数据实验室”，并与高校一起开发实践教学资源，提高教学实践水平。</t>
  </si>
  <si>
    <t>面向高校计算机相关专业，围绕培养创新型复合性综合应用人才总目标，支持高校开展计算机相关专业方向的建立校外“甲骨文-学佳澳工协同育人程实训基地”，依托学佳澳先进技术及人才培养体系，探索新型校外实践基地培养模式和管理机制，增强学生实践能力，提升教师实践教学水平，提升校外实践教学质量及效果。</t>
  </si>
  <si>
    <t>10</t>
  </si>
  <si>
    <t>此项目主要面向高校，由企业提供师资、项目指导、投资基金等，支持高校建设创新创业教育课程体系、实践训练体系、创客空间、项目孵化转化平台等，支持高校创新创业教育改革。</t>
  </si>
  <si>
    <t>20</t>
  </si>
  <si>
    <t>面向高校计算机相关专业，围绕培养创新型复合性综合应用人才总目标，依托学佳澳先进技术及人才培养体系，探索新型校外实践基地培养模式和管理机制，增强学生实践能力，推荐实习。</t>
  </si>
  <si>
    <t>8</t>
  </si>
  <si>
    <t>火星时代教育</t>
  </si>
  <si>
    <t>本项目申报包括如下两个方向，旨在为高校新学科融合及建设提供多方面的项目支持：
1.新工科新增课程建设项目：以新兴科技为支撑、起示范作用的、能够促进大学生创新创业人才培养的教学新模式的探索与创新实践； 
2.新工科课程改革建设项目：以技术创新为导向的、提升传统工科对学生创新创业能力的教育示范课程建设（含教学实践）。</t>
  </si>
  <si>
    <t>7</t>
  </si>
  <si>
    <t>传统工科互联网化、智能硬件及设计相关专业。</t>
  </si>
  <si>
    <t>传统工科类专业、智能硬件、VR等相关专业</t>
  </si>
  <si>
    <t>本项目包含以下4项：
1.大学生创新训练项目：基于移动互联网的UI交互设计项目研究；基于提升移动互联网用户体验度的UI交互设计项目研究等。
2.大学生创业训练项目：基于移动互联网的UI交互设计项目研究；
3.大学生创新训练营：举办为期10天左右的创新训练营；
4.全国大学生移动互联网创新挑战赛。</t>
  </si>
  <si>
    <t>移动互联网产业中，与设计、用户体验及创新创意相关的专业。</t>
  </si>
  <si>
    <t>计算机类、数字媒体、艺术设计等相关专业</t>
  </si>
  <si>
    <t>本项目含课程建设和教学改革两个方向，详情如下：
课程建设项目：技术创新为导向的提升创新创业教育示范课程（含教学实践）；
教学改革项目：起示范作用的促进大学生创新创业人才培养的教学改革探索与创新实践。</t>
  </si>
  <si>
    <t>计算机类、数字媒体、艺术设计、电影艺术、游戏设计等相关专业及产业均可申报</t>
  </si>
  <si>
    <t>计算机类、数字媒体、艺术设计、电影艺术、游戏设计等相关专业</t>
  </si>
  <si>
    <t>以技术创新为导向，以团队合作形式完成VR或虚拟产品方向的制作和测试，以此来提升应届大学生创新创业方面的综合能力（含教学及孵化实践）。面向全日制本科院校计算机类、数字媒体、艺术设计、电影艺术、游戏设计、VR等相关专业，仅接受20人以上团体报名。</t>
  </si>
  <si>
    <t>1</t>
  </si>
  <si>
    <t>计算机及虚拟现实专业/产业方向</t>
  </si>
  <si>
    <t>计算机类、数字媒体、艺术设计、电影艺术、游戏设计、VR等相关专业</t>
  </si>
  <si>
    <t>北京方宇博业科技有限公司</t>
  </si>
  <si>
    <t>面向高校经管、财会、信管学院等经管类、信息类等多专业以及大学城和公共实训基地，以方宇科技公司的VTS综合实训平台为依托，以深化高校实验教学改革与创新，推动优质实验教学资源同步共建共享实训课程为目的，为经管特色专业进行专业改革方面的教学方案和人才培养体系建设提供数据支撑。开展企业项目协同开发及实训,为校企合作培养实用性人才模式，进一步促进高校学生职业能力的全面提升，提升学生的就业竞争力。</t>
  </si>
  <si>
    <t>面向高校经管、财会、信管学院等经管类、信息类等多专业以及大学城和公共实训基地等，进一步促进高校学生职业能力的全面提升，提升学生的就业竞争力。</t>
  </si>
  <si>
    <t>经济管理类</t>
  </si>
  <si>
    <t>创新创业教育体系建设项目依托于科技服务业创新试点工程的创新创业公共服务平台，鼓励高校打造具有自身特色的创业教育和创业服务建设体系。围绕促进学生双创意识普及和双创能力培养目标，支持基础创业教育课程建设、协同创新体系建设、创业服务体系的建设，推动高校全面开展双创教育及专项师资培养，扩充双创教育重点课程教学资源，健全与专业融合的新型创新创业教育体系，培养兼具专业知识、岗位职业技能和创新创业素养的创新创业型人才，开展创新创业思维教育实践，推动产教融合，探索高校创新创业生态圈建设，并形成可复制可推广的经验和做法，最终形成产学研一体的创新创业人才基地。</t>
  </si>
  <si>
    <t>促进学生双创意识普及和双创能力培养目标，支持基础创业教育课程建设、协同创新体系建设、创业服务体系的建设，推动高校全面开展双创教育及专项师资培养。</t>
  </si>
  <si>
    <t>创新创业类</t>
  </si>
  <si>
    <t>通过互联网技术搭建企业经营虚拟仿真环境，学生在模拟多个岗位完成企业真实作业，从而真实体验企业的各部门各岗位的协同，运用专业知识完成企业经营及管理任务，辅以企业高管的专业讲解辅导，系统促成综合测评，出具实习报告和测评报告，并进入人才数据库提供企业岗位的招聘信息，对优秀学员推荐就业，同时提供部门企业的内测课程。本实习平台以十日集中实习和60日养成实习双模式组成，为大学生实习实训提供优质的解决方案。</t>
  </si>
  <si>
    <t>面向高校经管、财会、信管学院等经管类、信息类相关专业，围绕培养创新型复合性综合应用人才总目标。</t>
  </si>
  <si>
    <t>武汉合缘绿色生物股份有限公司</t>
  </si>
  <si>
    <t>2017年武汉合缘绿色生物股份有限公司面向高校生命科学学院开展产学合作专业综合改革建设项目申报。该项目利用企业的生产资源和产业优势，支持高校生物类专业开展应用型课程建设、双师型师资培训、实习实训基地建设，通过产学合作协同培养具有较强创新创业能力的应用型人才。</t>
  </si>
  <si>
    <t>生物工程专业或生物技术专业。</t>
  </si>
  <si>
    <t>生物大类专业</t>
  </si>
  <si>
    <t>根据教育部关于开展大学生创新创业训练的精神和要求，通过基于基因工程和微生物工程技术的项目研究和开发，锻炼学生实践动手能力和创新创业能力，提高合作高校的人才培养质量。拟支持10个大学生创新创业训练项目。</t>
  </si>
  <si>
    <t>途云内外（北京）网络科技公司</t>
  </si>
  <si>
    <t xml:space="preserve">从产业人才需求出发，打造复合型人才培养模式，以大学生技术技能培养和职业发展为目标。面向全国高等院校，开放职场大数据平台，将海量的职场知识，行业、技术发展热点，对人才培养的最新要求引入到各个专业的教学体系中。在这个过程中，途云内外为高校提供相关方向的专家顾问，协助高校教师建设特色专业课程体系，建成一批高质量、可共享的职场教育课程体系和相关专业的行业研究成果，高校可以参考借鉴用于实践教学和人才培养。 </t>
  </si>
  <si>
    <t>申报人以学校为单位申请此次项目，不限专业，但须涵盖5个或以上本校优势学科。</t>
  </si>
  <si>
    <t>不限专业，但须涵盖5个或以上本校优势学科</t>
  </si>
  <si>
    <t>大学生实习实训项目面向全国高等学校。以培养应用型专业人才为目标，结合行业和技术发展，引入途云积累的职场数据、项目实践案例、企业师资、软硬件平台以及大学生人才服务平台等资源，与各高校共建以职场为引导的培养方案，通过企业真实项目或技术岗位实习实训，解答学生入职前的种种疑问，提升学生实践能力，提高院系实践教学体系建设水平。</t>
  </si>
  <si>
    <t>以学校为单位申请此次项目，不限专业，但须涵盖5个或以上本校优势学科。</t>
  </si>
  <si>
    <t>北京东方智业文化发展有限责任公司</t>
  </si>
  <si>
    <t>北京东方智业响应国家“中国制造2025”规划，联合相关企业深入分析智能制造、网络空间安全、物联网、大数据、云计算、移动互联领域岗位群人才需求，建立相关专业人才标准模型与知识结构，制定核心课程体系、人才培养目标、人才评价体系，协同高校新建相关专业或升级原有专业，整理编写相关教材、课程资源、实践资源，包括课程大纲、教学资源库、实践项目资源库，共同培养符合国家战略规划需求的复合型、应用型、创新型人才。</t>
  </si>
  <si>
    <t>智能制造、网络空间安全、物联网、大数据、云计算、移动互联</t>
  </si>
  <si>
    <t>针对基于泛IT类（云计算、大数据、移动互联、物联网及网络空间安全）和艺术设计类（视觉传达、环境艺术设计、影视动画）专业，依据行业企业相关岗位群人才需求逆推专业人才标准模型(包含素质要求、能力要求、项目实践要求等)，结合专业原有人才培养方案，修订培养目标、评价体系、课程设置等，改进实践教学课程体系，培养符合行业企业需求的复合型、应用型、创新型人才。</t>
  </si>
  <si>
    <t>泛IT类：云计算、大数据、移动互联、物联网、网络空间安全
艺术设计类：视觉传达、环境艺术设计、影视动画</t>
  </si>
  <si>
    <t>云计算、大数据、移动互联、物联网、网络空间安全、视觉传达、环境艺术设计、影视动画</t>
  </si>
  <si>
    <t>基于泛IT类（云计算、大数据、移动互联、物联网及网络空间安全）和艺术设计类（视觉传达、环境艺术设计、影视动画）专业，针对前沿技术与应用，结合相关行业最新发展趋势及产业人才培养需求，邀请高校师资进驻公司挂职或参与公司实际运行的产业项目，真正将理论和实践相结合，更好地帮助高校提升教师队伍的实践水平，从而提升教学水平进行实训课程及教学教法培训，以更好地完成人才培养目标和任务。</t>
  </si>
  <si>
    <t>北京东方智业将根据不同专业建设相应实践教学条件的实践教学场地，包括计算机机房、服务器机房、智能家居/智能农业实验室、影视动画制作室、视觉传达工作室、教研平台实验室、创客空间等各类教学场地，以企业真实项目为背景，结合专业培养方向，按照企业项目实施流程与规范，全面参与真实项目实施与操作过程，提升大学生运用专业知识分析、解决企业需求的应用能力。</t>
  </si>
  <si>
    <t>北京云知网联科技有限公司</t>
  </si>
  <si>
    <t>建设适合高校应用型人才培养与科研的云班教学科研实验室。
实验室由大数据平台与算法、行业实战数据分析与商务智能、网络空间安全实战演练三个层次来搭建。平台囊括各行业真实需求案例，通过典型的算法展示，结合企业应用场景对学生进行大数据分析、数据挖掘、商务智能、网络空间安全的综合训练，进而使学生具备应用型技术能力。
平台功能包括：1.原理教学；2.实战演练；3.企业项目 共三个方面。原理教学，针对大数据分析和网络空间安全领域的不同课程，平台提供各技术方向的教学大纲。以及各个学习阶段相关课程、课件。</t>
  </si>
  <si>
    <t>大数据方向：大数据开发、数据挖掘、商务智能技术；
网络空间安全方向：信息安全、网络防火墙、网络设备。</t>
  </si>
  <si>
    <t>大数据、网络空间安全</t>
  </si>
  <si>
    <t>南京云创大数据科技股份有限公司</t>
  </si>
  <si>
    <t>教学内容和课程体系改革项围绕IT产业高新技术，以云创大数据技术体系为核心，从云计算、大数据、人工智能、深度学习课程四个课程方向，分别协助本科院校及部分高职院校，尤其是应用型本科院校，包括本科院校中的高职院校建设一批高质量的科研理论知识和实践应用类课程，协助合作院校引入产业人才需求调整课程设置、更新教学内容、完善课程体系，开发和积累一批高质量的教学资源，充分发挥教学系统和教学平台的作用，提升教学质量。</t>
  </si>
  <si>
    <t>建设云创大数据与高校共建大数据联合实验室，建设目的是作为大数据教学实验平台，包括数据挖掘、大数据分析平台。实验室的设计全面落实“产、学、研、用”一体化的思想和模式，从教学、实践和使用多方面注重专业人才和特色人才的培养。利用虚拟化教学资源，搭建教学系统和实训平台，将理论学习、实践教学和大数据项目实战融为一体，由难而易、循序渐进，逐步提升学生的学习技能和实践水平，可以充分的融合教师的科研需求，提升教师的科研创新能力。</t>
  </si>
  <si>
    <t>西安深蓝软件开发实践培训中心</t>
  </si>
  <si>
    <t>项目主要包含最新的理论课程内容建设、教学资源建设（教材、课程大纲、教学设计、视频、实践案例等）、重点支持一批专业基础课和专业核心课程，包括但不限于在线学习、混合式教学模式。旨在协助院校打造产学研融合的教学模式，提供先进的人才培养方案，丰富实践教学内容，提升科研水平，促进专业发展。</t>
  </si>
  <si>
    <t>面向全国高等学校计算机科学与技术、软件工程、网络工程、信息技术、自动化、物联网、电子、通讯、物理等相关工科专业，与申报院校开展物联网产业方向共建的教学内容和课程体系改革。</t>
  </si>
  <si>
    <t>计算机科学与技术、软件工程、网络工程、信息技术、自动化、物联网、电子、通讯、物理</t>
  </si>
  <si>
    <t>移动互联网创新、创业项目的支持</t>
  </si>
  <si>
    <t>面向全国高校教师，以应用型培养为目标，提高教师最新的技术水平和实践教学能力。充分发挥专业资源的价值，促进教学实质性改革，推动高校双师型培养，优化教师团队结构。</t>
  </si>
  <si>
    <t>面向全国本专科类高等院校计算机科学与技术、软件工程、网络工程、信息技术、自动化、物联网、电子、通讯、物理等相关工科专业，提供软、硬件实践平台，联合高校建设高品质物联网产学研实训平台。为物联网复合型人才的培养奠定必要的体验环境和行业前沿技术的引领。</t>
  </si>
  <si>
    <t>广州市靖凯网络科技有限公司</t>
  </si>
  <si>
    <t>以靖凯科技在大数据研究成果面向全国高等学校计算机类、软件工程类、信息与计算科学类专业，通过与相关专业共同研发课程体系，进行师资、人才培养模式研究。支持高校开设大数据专业，公司提供相关课程案例。培养适应大数据发展需要的应用型技术技能人才。</t>
  </si>
  <si>
    <t>计算机类、软件工程类、信息与计算科学类相关专业</t>
  </si>
  <si>
    <t>全国高校IT类专业群相关专业负责人</t>
  </si>
  <si>
    <t>靖凯科技教学内容和课程体系改革项目面向全国高等学校计算机类、软件工程类、网络工程类、信息与计算科学类、数字媒体类、电子商务类等专业，通过支持相关专业开展综合改革，进行人才培养模式研究、课程设置及教学方法改革，支持专业实验室建设，推进在线学习和教学管理平台资源共享，开展师资培训，促进相关专业改革，重构教学内容，优化课程体系，提升教学质量，培养适应产业发展需要的应用型技术技能人才。</t>
  </si>
  <si>
    <t>计算机类、软件工程类、网络工程类、信息与计算科学类、数字媒体类、电子信息类相关专业</t>
  </si>
  <si>
    <t>建立“产学合作协同育人大学生实习实训基地”，引入靖凯科技项目综合实训体系，开展大学生项目实训，提供实训实习岗位，提升学生技术和项目的实践和创新能力，并通过行业认知、专业认知等职业素质培养，提升学生的综合能力和素质，实现培养具有良好技术技能、职业素养、终生学习能力、创新意识和能力、团队意识和沟通能力、社会责任感和职业素养的技术技能型人才。</t>
  </si>
  <si>
    <t>计算机类、软件工程类、网络工程类、信息与计算科学类、数字媒体类、电子信息类</t>
  </si>
  <si>
    <t>北京优才创智科技有限公司</t>
  </si>
  <si>
    <t>在合作高校中建设创新创业课程体系及实践训练体系，提高创新创业实训效果和质量，落实创新创业成果孵化，搭建宣传展示平台。同时，合作高校提供200-300平米的场地，建设创新创业孵化器，探究创新创业教育产学合作模式，积累合作经验，打造典型案例，为更多高校在高新产业人才创新创业体系建设健全工作提供参考，并带动更多企业共建创新创业教育产学合作生态。
本项目除引入价值不低于20万元的双创平台和课程内容外，还将对每个双创实践基地提供不低于3万元的装修基金。另外在学生创业上，将根据情况，针对每所高校投入不高于10万元的学生创业扶持资金。</t>
  </si>
  <si>
    <t>虚拟现实（VR）、数字艺术、人工智能、移动互联网开发</t>
  </si>
  <si>
    <t>科学与技术、软件工程、网络工程、电子商务、电子信息工程、计算机应用、数学应用、统计学等计算机相关相关专业</t>
  </si>
  <si>
    <t>优才创智将整合优质企业资源，面向各大高校相关专业提供虚拟现实和大数据两个方向的师资培训。培训将在寒暑假举办，分成2个专业，拟每个专业培训30名老师，共计60名教师。
本项目面向全国高等学校计算机科学与技术、软件工程、网络工程、电子商务、电子信息工程、计算机应用、数学应用、统计学等计算机相关相关专业的老师，以提高高校教师的实践能力为目标，将企业实际的开发流程和实际项目融入到高校的教学中去，结合优才创智的线上教学资源和线下项目案例演练，并将企业实际项目引入到高校的授课中，从而提升高校学生的动手能力。
本项目拟为参与师资培训的老师提供1000元/人的差旅补助。</t>
  </si>
  <si>
    <t>大数据开发课程、VR开发课程</t>
  </si>
  <si>
    <t>优才创智将为参与课程建设的老师提供必要的实验环境、数据以及实验项目，合作高校老师可以围绕优才创智提供的相关素材，结合本专业的实际情况，将大数据开发融入到培养计划，并在此基础上编写教材。结合产业一线实践和案例，引入金融行业相关企业案例，产学结合推动高校教材和课程的建设改革，突出实践，培养创新型大数据开发人才。优才创智将联合行业内企业，为参加项目的老师提供实践平台和数据。
根据所在院校的教学内容建设人力投入、课程建设成果等实际情况，每个项目资助3万元。</t>
  </si>
  <si>
    <t>大数据、人工智能</t>
  </si>
  <si>
    <t>高校与优才创智联合建设实践条件，以共建实验室的方式，通过高校提供场地，企业投入设备和课程，弥补高校在投入上的不足，提高合作高校的硬件水平，完善高校的实践条件，并将企业实际的开发流程和实际项目引入到合作高校，从而提升高校师生的动手能力，培养符合行业需求的大数据开发或VR开发人才。
本项目拟合作5所高校，投入30-100万元资金支持，另外提供价值150万元的SaaS教学平台和课程内容。</t>
  </si>
  <si>
    <t>大数据，虚拟现实</t>
  </si>
  <si>
    <t>广州名动教育咨询有限公司</t>
  </si>
  <si>
    <t>发挥产学研合作优势，共享数娱产业产研成果，加强数娱专业工科建设</t>
  </si>
  <si>
    <t>名动产学合作教学内容和课程体系改革项目面向全国高等学校游戏/动漫设计、动画、数字媒体、影视后期、数字艺术等高等院校及以上相关专业</t>
  </si>
  <si>
    <t>游戏/动漫设计、动画、数字媒体、影视后期、数字艺术及相关专业</t>
  </si>
  <si>
    <t>1.校企双方共同制定产学结合、适应行业需求的专业人才培养方案和校企长效合作机制。 
2.引入名动最新的技术课程体系，包括专业核心课程及专业实践课程。 3.在专业技术能力培养的同时，开展职业素养与就业指导课程。 
4.校企双方共同建立并完善产学合作的专业资源库。 
5.协助合作院校搭建并推广名动云上教学管理系统平台。</t>
  </si>
  <si>
    <t>1.名动组织专家前往院校开展创新创业宣传活动，并邀请总监举行创新创业讲座，讲授行业热点技术方向和创业经历。
2.名动每年定期邀请合作企业相关技术专家、知名创新创业导师以及名动资深技术总监对学生团队申报的创新创业项目进行评审，并评估项目价值和风险，从中择优给予创新创业基金支持。
3.项目立项后，名动将委派资深项目经理一对一对接团队进行技术指导。 
4.获得基金支持并孵化良好的项目，利用名动的投融资平台资源帮助其进行推广，争取将优秀的创新创业项目培养成校企协同合作的创业典范。</t>
  </si>
  <si>
    <t>1.名动数娱集团拟将联合区域内优势院校设立青年骨干教师培养基地，用来开展师资培训以及教学展示与研讨项目。 
2.根据不同方向的需求，派遣有丰富实践经验的人员，切合社会实际需求，结合当下最流行的技术开展培训，努力为院校培养多个专业方向的优秀师资，推进教学改革与创新工作，帮助院校完善专业学科建设，促进教师指导大赛的水平，并为院校间教学工作的交流与促进提供平台。 
3.整个师资培训期间，遵循项目管理中的PDCA模型（Plan-Do-Check-Action），做好“计划——执行——检查——纠正”工作。</t>
  </si>
  <si>
    <t>1.校企双方共同制定产学结合、适应行业需求的专业人才培养方案和校企长效合作机制。
2.结合院校专业人才培养方案和校内实践体系，引入名动企业文化、岗位实训环境、技术体系和商业实践案例、完善校外实践体系的建设。
3.名动为参加校外实践的学生提供商业项目开发实战课程和顶岗实训。
4.推行差异化教学模式和项目管理制度。</t>
  </si>
  <si>
    <t>1.名动组织专家前往院校开展创新创业宣传活动，并邀请总监举行创新创业讲座，讲授行业热点技术方向和创业经历。 
2.名动每年从中择优给予创新创业基金支持。 
3.项目立项后，所在院校组织专门辅导教师给予支持。
4.获得基金支持并孵化良好的项目，追加投资，争取将优秀的创新创业项目培养成校企协同合作的创业典范。</t>
  </si>
  <si>
    <t>1.为高校提供最新的技术支持。 
2.为高校毕业生提供一线的岗位、一线的项目体验，让学生更好的适应企业的需求。</t>
  </si>
  <si>
    <t>厦门大拇哥动漫股份有限公司</t>
  </si>
  <si>
    <t>主要在以下方面开展新工科的专项工作：新工科多方协同育人模式改革与实践、多学科交叉融合的工程人才培养模式探索与实践、新工科人才的创新创业能力培养探索、新工科个性化人才培养模式探索与实践</t>
  </si>
  <si>
    <t>艺术设计类、计算机类、软件工程类、网络工程类、信息与计算科学类、数字媒体类、电子商务类、物联网类、虚拟现实开发类等专业</t>
  </si>
  <si>
    <t xml:space="preserve">校企双方共同制定人才培养方案：双方共同成立专业（群）建设指导委员会认真开展人才培养方案制订的调研、论证工作。并根据市场和岗位需求，适时调整优化人才培养方案。以提升创新创业能力为引领，制订体现课程内容与职业标准对接、教学过程与生产过程对接、职业与岗位对接的人才培养方案。 </t>
  </si>
  <si>
    <t>面向全国高校教师，结合产学合作协同育人项目的课程建设成果，在艺术设计类、计算机类、软件工程类、网络工程类、信息与计算科学类、数字媒体类、电子商务类、物联网类、虚拟现实开发类等专业领域提供师资培训，提高教师课堂教学水平，增强实践实训项目指导能力，推进“双师型”教师队伍建设。</t>
  </si>
  <si>
    <t>公司对立项合作高校提供一定配套资金及相关技术资料，并完善人才培养体系、专业课程体系、实训体系、教材体系、项目案例和课件研发体系、考核体系建设，并根据实际需求变化，派遣企业讲师进行专业课授课和必要的实训项目现场支持。</t>
  </si>
  <si>
    <t>弥补高校的校内实践条件的不足，帮助合作高校建设校外实践基地，基于企业的生产制作流程，加强学生的实践能力，及对行业、岗位的认识与了解。</t>
  </si>
  <si>
    <t>依托公司的国家级众创空间的整体优势，助力合作高校的创新创业教育改革。</t>
  </si>
  <si>
    <t>综合公司的课程优势、行业资源优势、项目优势等助力大学生实习实训，帮助大学生更好的专业对口就业。</t>
  </si>
  <si>
    <t>北京博导前程信息技术股份有限公司</t>
  </si>
  <si>
    <t>实践条件建设项目主要面向全国高校电子商务类、经济贸易类、工商管理类、物流类、计算机类、市场营销类等专业类下的相关专业。以校企联合的方式共同开发专业实践教学课程体系、实训项目训练体系，利用相关教学实践平台，建设实验室或实践基地，开发有关实践教学资源等项目，提升实践教学水平。</t>
  </si>
  <si>
    <t>面向全国高校电子商务类、经济贸易类、工商管理类、物流类、计算机类、市场营销类下的相关专业。</t>
  </si>
  <si>
    <t>电子商务类、经济贸易类、工商管理类、物流类、计算机类、市场营销类下的相关专业</t>
  </si>
  <si>
    <t>校外实践基地建设项目主要是面向全国高校电子商务类、经济贸易类、工商管理类、物流类、计算机类、市场营销类等专业类下的相关专业，依托博导股份旗下C实习平台（专注商科专业学生实习实训过程服务与就业推荐），与高校共建校外实践基地。基地以学校教学计划和培养方案为基础、企业岗位需求为导向，协助高校和企业共同制定实习实训方案和有关管理制度，共同加强学生实习实训过程管理，不断提高实习实训效果，提高学生专业就业竞争力。</t>
  </si>
  <si>
    <t>全国高校电子商务类、经济贸易类、工商管理类、物流类、计算机类、市场营销类等专业类下的相关专业</t>
  </si>
  <si>
    <t>电子商务类、经济贸易类、工商管理类、物流类、计算机类、市场营销类等专业类下的相关专业</t>
  </si>
  <si>
    <t>面向全国高校电子商务类、经济贸易类、工商管理类、物流类、计算机类、市场营销类等专业类下的相关专业，依托博导创业学院支持高校建设创新创业教育课程体系、实践训练体系、创客空间、项目孵化转化平台等，形成科学先进、广泛认同、具有特色的创新创业教育理念。开发并优化创新创业课程体系，引导学生捕捉创业商机、养成创新创业意识、提升创新创业能力、生成创新创业经验。通过项目实施，探究创新创业教育产学合作模式，形成可复制推广的教学成果，为更多高校健全创新创业体系提供参考。</t>
  </si>
  <si>
    <t>高校电子商务类、经济贸易类、工商管理类、物流类、计算机类、市场营销类等专业类下的相关专业。</t>
  </si>
  <si>
    <t>电子商务类、经济贸易类、工商管理类、物流类、计算机类、市场营销类等专业类下的相关专业。</t>
  </si>
  <si>
    <t>北京博创尚和科技有限公司</t>
  </si>
  <si>
    <t>教学内容和课程体系改革项目围绕机器人工程、自动化、人工智能、电子信息科学与技术、电子科学与技术、机械工程及自动化、机械设计制造及其自动化、应用电子技术、机电技术等相关专业，支持高校在这些领域的课程建设和教学改革工作，建成一批高质量、可共享的课程资源和教学改革方案。</t>
  </si>
  <si>
    <t>机器人工程、自动化、人工智能、电子信息科学与技术、电子科学与技术、机械工程及自动化、机械设计制造及其自动化、应用电子技术、机电技术等相关专业，创客教育</t>
  </si>
  <si>
    <t>机器人工程、自动化、人工智能、电子信息科学与技术、电子科学与技术、机械工程及自动化、机械设计制造及其自动化、应用电子技术、机电技术</t>
  </si>
  <si>
    <t>师资培训项目主要面向青年教师，与高等院校合作，组织教师开展机器人工程、自动化、机械设计、电子信息、人工智能等领域的技术培训、经验分享、项目研究等工作，提升教师的工程实践能力和教学水平。同时协同高校与工信部合作组织开展 “工业和信息化领域急需紧缺人才培养工程”机器人创客项目培训工作。</t>
  </si>
  <si>
    <t>机器人工程、自动化、机械设计、电子信息、人工智能等领域</t>
  </si>
  <si>
    <t>实践条件建设项目主要围绕机器人工程、智能机器人、服务机器人、机器人创客空间等相关方向，与全日制高等院校建设联合实验室，并提供配套实验室技术平台的实验手册及实验案例、习题。推动产学结合，同时实验室又可作为教学内容和课程体系改革项目、师资培训项目的技术平台依托，开展相关课程研讨和技术培训。</t>
  </si>
  <si>
    <t>机器人工程、智能机器人、服务机器人、机器人创客空间等相关方向</t>
  </si>
  <si>
    <t>北京永信至诚科技股份有限公司</t>
  </si>
  <si>
    <r>
      <t>永信至诚拟支持10项网络安全课程开发项目，建设周期从立项日起为期半年，每项支持3万元；永信至诚将为立项的项目提供必要的支持。在项目开展期间保持双向沟通交流，促进建设项目顺利进行；</t>
    </r>
    <r>
      <rPr>
        <sz val="10"/>
        <color indexed="63"/>
        <rFont val="Arial"/>
        <family val="2"/>
      </rPr>
      <t xml:space="preserve"> </t>
    </r>
    <r>
      <rPr>
        <sz val="10"/>
        <color indexed="63"/>
        <rFont val="仿宋_GB2312"/>
        <family val="3"/>
      </rPr>
      <t>项目进行过程中，永信至诚在项目执行中可进行协同管理，对实验资源开发成果进行审核；项目结束之际，对各项目的结果综合评审。目的是对项目进行总结，巩固建设成果，并为建设成果为更多高校推广使用做准备。</t>
    </r>
  </si>
  <si>
    <t>计算机科学与技术、软件工程、网络空间安全、网络工程、信息与计算科学等计算机相关专业</t>
  </si>
  <si>
    <t xml:space="preserve">1.永信至诚针对每门课程，开展线下技能和授课培训；
2.永信至诚针对每门课程，提供远程在线技能和授课培训；           3.永信至诚针对每门课程，提供相应的实验课件；                   4.永信至诚针对每门课程，提供有针对性的视频教学；
5.通过开物论坛，让更多的教师参与到安全实践和学习中；
6.每所学校，培养一名优秀青年教师参与企业实践工作，由企业提供两位或者两位以上的资深安全人员进行专人培养。
</t>
  </si>
  <si>
    <t>永信至诚实验教学系统、教学课件、实验教材、微视频、实训指导书及知识文档等，其内容涉及到网络安全等知识；根据具体情况提供设备及系统技术支持、专业课讲授、实训项目支持、教学管理支持等服务；企业技术团队与高校师资一起在合作期间的技术及活动支持，包括单不限于教材编写、项目案例及课件研发、项目合作开发、产学研合作等；按照行业用人标准，与校方共同制定专业共建方案，与学校共同培养企业应用人才； 为优秀毕业生的就业推荐工作，吸收优秀毕业生入职相关企业；带动院校参与永信至诚承办的专业技能大赛；完善自动化攻击与防御课程与学习方法。</t>
  </si>
  <si>
    <t>青岛若贝电子有限公司</t>
  </si>
  <si>
    <t>面向全国电气工程及其自动化、电子信息类、集成电路类、机械电子类等理工类专业，通过支持相关专业开展教学内容和课程体系改革。基于EDA工具Robei可视化芯片设计软件和平台与高校开展集成电路人才培养。FPGA设计方案、虚拟集成电路设计实验室与教育教学相结合，理论与实践一体化，按照集成电路人才市场的最新需求引导培养人才，改变传统的教育教学方式，以动手实践代替理论教育，通过课程、实验、项目实战的建设与改革，推动高校更新教学内容、完善课程体系，建立满足IC行业市场需求的教育教学课程体系。</t>
  </si>
  <si>
    <t>全日制本科院校计算机类、电子信息类、集成电路、电气等相关专业</t>
  </si>
  <si>
    <t>集成电路、电子类相关专业</t>
  </si>
  <si>
    <t>通过校企合作重构人才培养方案体系中部分内容，将FPGA与集成电路设计动手实践与创新创业深度融合，通过校企共同筹备高校集成电路基础类课程以及双创类课程的师资培训项目，共建新的面向教师的培训课程，进行创新创业导师培训，为工程教育注入活力。培训内容：“数字集成电路发展和人才培养”、“校企合作和创新智能项目”、“SOC 架构设计技术”、“7天搞定FPGA”等等。</t>
  </si>
  <si>
    <t>面向全国高等学校计算机类、电子信息类、集成电路、电气类等理工类专业，通过提供相关专业所需Robei软件实践教学平台，建设符合集成电路紧缺人才需求的校企联合基础教学实验室、专业教学实验室、双创实践基地，促进相关专业与企业合作重构教学内容，优化实践体系，丰富培养方案，拉近产学距离，提升育人质量。</t>
  </si>
  <si>
    <t>本项目聚焦于培养学生对全新形态的IC产品的创意设计及研发，通过项目实施，掌握ASIC/FPGA/SoC/IC设计基本流，熟练使用Robei软件等EDA仿真设计工具。在吸收2014-2016年Robei创新创业训练项目成功经验基础上，挖掘学生创新能力，激发学生创新潜质，培养集成电路设计精英，同时探索更高效高质的校企合作模式，为社会输出更多具有商业、社会价值的IC设计智能新产品。</t>
  </si>
  <si>
    <t>财金通教育科技（上海）有限公司</t>
  </si>
  <si>
    <t>财金通教育提供资金和技术支持，联合高校共同制定并推进适应的现阶段社会发展国际化的财务和金融专业教学综合改革方案。财务和金融专业教学改革以课堂教学为抓手，融合全球第一大培训集团KAPLAN的丰富国际资源，引入ACCA、CFA、CIMA、FRM等高端国际证书先进的知识体系，联动远程教学，并带动财务和金融类其他专业教学的变革创新，进而促进高校教学的整体进步和发展。
涉及范围包括：课程的教学计划、教学大纲、知识点确定、团队组成、课程评估与验收研发等；以及教材及教辅资料、国际化课程嵌入、远程教学手段使用等各教学环节的建设工作。</t>
  </si>
  <si>
    <t>会计学、财务管理、MPACC、国际财务方向班、金融学、金融工程、金融与统计、国际金融方向班、金融风险管理</t>
  </si>
  <si>
    <t>金融及财务相关专业</t>
  </si>
  <si>
    <t>面向高校财务和金融相关专业教师，独家引进并授权KAPLAN国际先进的师资培养体系，结合入ACCA、CFA、CIMA、FRM等先进的知识体系，给予完整高质量的课程授课体系及教学资料；分享专业课程教学名师的教学经验和授课方法；智慧结合远程教学的应用，推进课堂教学方法和学习方式变革；面向青年教师，开展专业培训、经验分享、项目科研等工作，提升教师的实践能力和教学水平。
培训内容包括：
1.教学体系。帮助合作院校完善专业课程教学建设，带动参训教师积极参与教学培训、课题研究、技术研讨、学习和交流活动。
2.课程内容。财务金融等课程教学改革方向、实践及核心专业知识研讨等等。</t>
  </si>
  <si>
    <t>ACCA方向班、CFA方向班、CIMA方向班、FRM方向班及有意开设国际金融财务证书方向的专业。</t>
  </si>
  <si>
    <t>财金通教育基于多年在金融财务领域的教育与咨询实践经验，与高校联合打造“财金通创新金融实验室”校内产业实训基地，为高校学生提供“未来金融家体系 | F-Future”系列服务，帮助学生真实了解行业业态，与行业大咖对话，体验金融财务职场。
具体包含：1.基地管理。2.人员管理。3.课程嵌入学分。4.人才培养。</t>
  </si>
  <si>
    <t>所有面向金融及财务领域就业的专业</t>
  </si>
  <si>
    <t>财金通教育将依托旗下菜鸟帮帮就业实习平台，为学生实践教育提供方便。从支持学生实践俱乐部、举办就业实习相关企业大赛、组织职业训练营，共建实习基地并提供相应数量实习岗位几个方面为高校学生在就业实习方面提供更多实践内容与岗位机会。与各高校共建行业引导的专业方向及培养方案，共同形成产学合作实习培养体系；完善示范性实习实践基地，以企业联盟聚焦实习项目与岗位，强化学生社会实践能力。
校企合作建设校外实践基地建设内容：
1.推荐实习。实战经验积累，主要为对口就业求职积累财务金融相关工作经验。2.推荐就业。3. 参与职业训练营。</t>
  </si>
  <si>
    <t>有学生面向金融及财务行业就业实习的院校</t>
  </si>
  <si>
    <t>八维宏烨（上海）信息科技有限公司</t>
  </si>
  <si>
    <t>校企双方紧密合作。根据行业岗位的实际需求，制定全套人才培养方案。合作院校根据实际情况，全部或部分引进八维先进的课程体系、教学模式，在公共基础课不变的基础上，将高校原本的专业课程进行全部或部分置换。八维负责提供专业课程体系、教学模式，派老师参与教学指导，对合作专业的院方教师提供师资培训等。从共建专业的招生、教学、师资培养、到学生就业，提供全方位的协助。</t>
  </si>
  <si>
    <t>面向全国高等本专科院校计算机等相关专业，包括并不限于云计算、计算机科学与技术、软件工程、网络工程、物联网、移动通信等</t>
  </si>
  <si>
    <t>计算机、电子信息、电子商务</t>
  </si>
  <si>
    <t>企业每年对大学生创新创业项目进行评审，根据评审结果，为优秀团队和优秀项目提供一定的创业基金扶持及其他相关配套服务。</t>
  </si>
  <si>
    <t>计算机、电子信息、电子商务、互联网领域</t>
  </si>
  <si>
    <t>八维集团将整合内部资源优势，在云计算、软件工程、网络工程、物联网、移动通信、网络营销、传媒高级翻译、国际经贸等8个专业方向设立教师培训方案，并充分利用八维集团在北京、上海、江苏的自有校区以及教学基地用来开展师资培训以及学术交流。</t>
  </si>
  <si>
    <t>八维集团将以现有的资源协助高校进行实训基地的建设、完善、加强。投入相关技术力量在校内建设教学、实训、测评、职业素质提升、就业发展规划等方面的训练基地。</t>
  </si>
  <si>
    <t>八维集团在北京、上海、江苏的三大自有校区将成为合作高校的“校外实践基地”，面向全国高等院校云计算、软件工程、网络工程、物联网、移动通信、网络营销、等专本科及以上相关专业，共享八维集团以高薪就业为目标、以市场需求为导向、以岗位需求为标准的就业教育体系。</t>
  </si>
  <si>
    <t>创新创业基地是为合作院校的提供创新创业训练、技术讲座、创业探讨、商务谈判、项目路演、案例展示、硬件设计、软件开发、云计算服务的场所，为创业创新学员和创业团队提供全方位的服务。</t>
  </si>
  <si>
    <t>八维依托其独创的实习实训体系，借助企业实训管理平台，按校企合作人才培养方案开展项目实训；八维集团的各大产业部，遍及研发、教学、管理、营销等各个多个领域及岗位，为合作院校的大学生实习提供充足的空间。</t>
  </si>
  <si>
    <t>江苏知途教育科技有限公司</t>
  </si>
  <si>
    <t>面向全国高校计算机学院、软件学院、信息学院、电子商务学院、数学与统计学院等本科院校及相关学院，重点支持云计算大数据相关专业方向的建设项目，旨在培养兼具专业知识、岗位技能和创新创业素养的人才，促进相关专业重点实验室或人才培养基地等相关实验实践课程教学资源建设，根据学校现有专业情况结合提供对技术支持资料，提升实践教学质量的目的。</t>
  </si>
  <si>
    <t>计算机学院、软件学院、信息学院、电子商务学院、数学与统计学院等相关学院</t>
  </si>
  <si>
    <t>计算机、软件工程、网络工程、电子商务等专业</t>
  </si>
  <si>
    <t>面向本科高校计算机学院、软件学院及其它院系开展申报。以应用型专业人才培养体系建设和双师型教师培养为目标，通过企业技术体系和真实项目研发实践与实训，协助院校打造产学研融合的教学模式，进一步提升专业课程体系研发能力以及教师实践能力和实训教学水平。提升高校专业课程教师队伍整体授课水平、云计算大数据专业技能及项目经验。</t>
  </si>
  <si>
    <t>计算机学院、软件学院等其它相关学院</t>
  </si>
  <si>
    <t>数据科学与大数据技术、计算机科学与技术、软件工程、网络工程、电子商务、计算机应用等相关专业负责人及骨干教师</t>
  </si>
  <si>
    <t>面向全国高校计算机学院、软件学院、信息学院、电子商务学院、数学与统计学院等相关学院，提供在线教学平台与实验实训相结合模式，支持相关高校开展产学合作项目，加快推动高校相关专业云计算、大数据技术教学改革。与合作院校共建校内实践基地及联合实验室，并开发相关实验教学资源，提升实践教学水平。为学生提供对口的、更多和更高层次的就业及创业机会。</t>
  </si>
  <si>
    <t>计算机、软件工程、网络工程、电子商务、大数据等专业</t>
  </si>
  <si>
    <t>武汉硕彦博创科技有限公司</t>
  </si>
  <si>
    <t>互联网应用开发、大数据开发、移动互联开发、物联网工程、数字媒体艺术、互联网营销、云计算开发与运维、主办会计、虚拟现实开发、Web前端开发。</t>
  </si>
  <si>
    <t>计算机科学与技术、软件工程、网络工程、物联网、数字艺术等本科及以上相关专业。</t>
  </si>
  <si>
    <t>1.开发基于微信平台的校园服务小程序
2.开发校园电商淘宝系统
3.开发企业级大型项目
4.开发大型手游项目
5.开发第三方支付系统</t>
  </si>
  <si>
    <t>计算机科学与技术、软件工程、网络工程、物联网、数字艺术</t>
  </si>
  <si>
    <t>1.基础课资研修：计算机科学与技术基础（数据结构、计算机网络、操作系统、计算机原理等）、软件工程基础（编程语言，软件架构，软件设计方法等）、网络工程基础基础（网络信息安全基础、网络编程基础d等）、物联网（移动通信与多媒体通信等）、数字艺术（设计与制作、游戏设计与制作等）。
2.专业课资研修：计算机科学与技术基础（C语言编程语言，C++ 编程语言，JAVA编程语言，大数据等）、软件工程基础（数据结构与算法课程，软件建模等）、网络工程基础基础（数据通讯基础、C语言程序设计等）、物联网（物联网系统及应用等）、数字艺术（数字空间规划与场景设计、计算机插图设计与制作等）。</t>
  </si>
  <si>
    <t>1.互联网应用开发综合实践教学实训基地
2.大数据开发综合实践教学实训基地
3.移动互联开发综合实践教学实训基地
4.物联网工程综合实践教学实训基地
5.数字媒体艺术综合实践教学实训基地
6.云计算开发综合实践教学实训基地与运维综合实践教学实训基地
7.Web前端综合实践教学实训基地开发</t>
  </si>
  <si>
    <t>计算机科学与技术、软件工程、网络工程、物联网、数字艺术等本科及以上相关专业</t>
  </si>
  <si>
    <t>1.实习实践项目：智能机器人、大数据云平台建设等。
2.大学生创新项目：共享汽车、无人超市等。</t>
  </si>
  <si>
    <t>1.高校创新创业教学建设研究
2.高校创新创业实践活动研究
3.高校创新创业文化建设研究
4.高校创新创业生态系统建设</t>
  </si>
  <si>
    <t xml:space="preserve">
计算机科学与技术、软件工程、网络工程、物联网、数字艺术</t>
  </si>
  <si>
    <t xml:space="preserve"> 计算机科学与技术、软件工程、网络工程、物联网、数字艺术</t>
  </si>
  <si>
    <t>湖南潭州教育网络科技有限公司</t>
  </si>
  <si>
    <t>立足于企业的实际需求，根据BAT（百度、阿里巴巴、腾讯）等互联网龙头企业中完整的项目设计、开发流程，针对性的规划出一套先进的大数据、云计算、物联网应用、人工智能、区块链、虚拟现实、Python、网络安全等课程体系。该课程体系以培养学生实际项目开发能力为教学主干，同时将行业内先进的开发技巧和项目标准引入到每一堂的课程内容中来，达到实战与理论相结合，真正让学生在课程中做到知行合一。</t>
  </si>
  <si>
    <t>大数据、前端、JAVA、Python、C++、云计算、人工智能（机器/深度学习、语音识别、机器人视觉、自然语言处理(nlp)）、区块链、物联网技术、虚拟现实、网络安全等IT专业课程</t>
  </si>
  <si>
    <t>软件类、人工智能类</t>
  </si>
  <si>
    <t>以“像玩游戏一样享受创业”为宗旨，在全国范围内选择50所高校开展合作，专业培养人才，扶持辅助成立工作室。60多位在线指导老师实时进行项目反馈问题解决，拟投入总价值300-600万的内容创新创业课程体系、实训内容项目、专业定向的师资力量以及后期打造内容创业工作室的扶持，对于符合条件的大学生工作室及公司的团队给予不低于10000元的资金支持。</t>
  </si>
  <si>
    <t>软件、设计、艺术、电子商务、语言、营销等相关专业</t>
  </si>
  <si>
    <t>软件、设计、艺术、电子商务、营销、语言等相关专业</t>
  </si>
  <si>
    <t>提供最新自主研发的SEO网站优化课程体系，协助高校建设专业、实用、高水平、高就业的企业型SEO网站优化人才培养课程体系和配套教材内容，并提供师资培训、技术支持、投资基金等。在培养学生专业技能的同时，结合潭州教育在11年教学中总结的无数成功案例，培养学生的实操能力，提升就业竞争力。</t>
  </si>
  <si>
    <t>计算机科学与技术、软件工程、网络工程、电子商务、电子信息工程、计算机应用与维护、数字媒体、会计学等相关专业</t>
  </si>
  <si>
    <t>计算机相关专业、营销相关专业</t>
  </si>
  <si>
    <t>提供最新自主研发的网络营销课程体系，协助高校建设专业、实用、高水平、高就业的网络营销人才培养课程体系和配套教材内容，并提供师资培训、技术支持、投资基金等。课程包括基础理论、平台规则、运营技巧、工具使用、数据分析及应用五大方向；课题包括但不限于：职业规划、面试心态、时间管理、团队沟通、面试技巧、简历制作等。弥补学生技能体系中的短板，加强学生的市场竞争力，提升学生的就业率。</t>
  </si>
  <si>
    <t>市场营销、电子商务、新闻传播、编辑出版、网络与网络营销、数字出版、数字媒体艺术、视觉传达、广告设计与制作、计算机软件、网络工程、软件工程、信息工程、计算机科学与技术、通信工程等相关专业</t>
  </si>
  <si>
    <t>市场营销、计算机等相关</t>
  </si>
  <si>
    <t>提供最新自主研发的新媒体运营课程体系，协助高校建设专业、实用、高水平、高就业的新媒体运营人才培养课程体系和配套教材内容，由潭州教育提供师资培训、技术支持、投资基金等。课程内容包括微信公众号运营、微博运营、新媒体空间运营、自媒体运营、短视频APP运营、直播运营、媒体曝光、内容策划、推广策划、活动策划、数据分析。</t>
  </si>
  <si>
    <t>市场营销、电子商务、新闻传播、编辑出版、网络与网络营销、数字出版、数字媒体艺术、视觉传达、广告设计与制作、计算机软件、网络工程、软件工程、信息工程、计算机科学与技术、历史学类、文学类等相关专业</t>
  </si>
  <si>
    <t>市场营销、计算机、文学历史类等相关专业</t>
  </si>
  <si>
    <t>提供自主研发的全套日语课程体系，协助高校建设专业、实用、高水平的外语人才培养课程体系和配套教材内容。有考级日语、兴趣日语，高阶日语，日语口语四大方向，课程内容包括日语基础，日语进阶，日语高级，考前专训、外教口语、日语配音、日本文化。共设置7门课程，配套7本教材，打造一套专业、实用、完整日语人才培养课程体系。</t>
  </si>
  <si>
    <t>日语，日语二外、商务日语、日语翻译、日语考级、日语口语、旅游日语等日语相关专业</t>
  </si>
  <si>
    <t>日语相关专业</t>
  </si>
  <si>
    <t>北京智联友道科技有限公司</t>
  </si>
  <si>
    <t>根据产业和技术的最新发展、行业对人才培养的最新要求在人才培养方面进行探索和实践，校企合作办学、合作育人、合作就业、合作发展，推进多学科交叉培养，提高学生的创新创业能力。</t>
  </si>
  <si>
    <t>物联网、移动互联、计算机技术、信息技术、通信技术、自动化、轨道交通、云计算等相关专业</t>
  </si>
  <si>
    <t>面向物联网、移动互联、计算机技术、信息技术、通信技术、自动化、轨道交通、云计算等相关专业课程教学资源、课程建设主要包含理论课程内容建设、教学资源建设(教材、课程大纲、教学设计、知识点PPT、慕课视频、实践案例资料等)。最终目的是让学习者掌握行业或企业发展所需相关知识和岗位职业技能。提交以下部分资料：核心技术课程教学大纲、学时分配规划及参考文献、课程电子书、习题和实验设计、教学案例相关资料。</t>
  </si>
  <si>
    <t>实践条件
建设</t>
  </si>
  <si>
    <t>主要涉及方向为物联网、移动互联、计算机技术、信息技术、通信技术、
自动化、轨道交通、云计算等专业学校结合自身情况建设联合实验室或者
实训基地，开发相关实践资料，达到改善实践教学条件，提升实践教学水
平的目的。验收提交资料：实验教学大纲、学时分配规划方案资料或实验
设计手册及相关代码等相关资料、课程设计或毕业设计相关任务方案设计
资料、其他必要的支持上课所需的资源。</t>
  </si>
  <si>
    <t>校外实践
基地建设</t>
  </si>
  <si>
    <t>面向物联网、移动互联、计算机技术、信息技术、通信技术、自动化、轨
道交通、云计算等相关专业，由企业提供资金、场地及实习实训岗位，校
企双方共同完善管理制度，通过企业项目的实习实训，学生能够掌握学习
现阶段的行业中必须的技术知识，提升实习实训的效果和质量，同时能够
让实习实训学生对自己未来的职业前期规划。 需提交实习实训相关总结
报告或个人职业规划报告。</t>
  </si>
  <si>
    <t>面向高校计算机、软件、信息、通信、控制等相关学院，包括创新创业课
程体系建设、创新创业实践教学体系建设及创客空间项目资源建设。改善
相关教育课程体系，并将创新创业学习贯穿整个课程体系、完善相关实践
教学体系，结合创新创业教育改革项目完善课程实践体系、创客空间建设
项目支持，依托于学校现有资源，提供企业现有真实项目资源案例及建设
方案等。 需提交建设方案、论文或完整项目计划书等资料。</t>
  </si>
  <si>
    <t>面向高校计算机学院、软件学院、商学院等信息类、商科类及行业相关类专业，通过支持高校开展大数据分析、认知计算、云计算等专业方向教学内容和课程体系改革，开发适合推广与共享的慕课课程及教学实践案例。此外，新设立“新工科教改研究项目及实施案例”项目，用于新工科模式研究、顶层设计、推广应用。</t>
  </si>
  <si>
    <t/>
  </si>
  <si>
    <t>1、IBM通过全球大学合作奖励项目对高校信息技术相关专业面向符合要求的创新创业教育改革的研究项目予以资金资助。2017年项目领域为双创平台建设、认知计算、大数据分析、云计算、物联网、区块链和企业计算等。（定向邀请）</t>
  </si>
  <si>
    <t>2. IBM基于全球高校合作网络，与美国著名高校共同打造了2周左右的海外创新创业实践课程模块，其中包括设计思维训练营，创新模式工坊，英文商业计划书和路演培训，商业落地及科技转化，初创企业调研参访，高管创业对话分享，IBM实验室创新技术体验等诸多模块，打造以技术创新为核心的新型全球化人才。(定向邀请)</t>
  </si>
  <si>
    <t>3、以IBM Bluemix云平台及认知计算、大数据分析、智慧商务、物联网、区块链等核心软件为技术平台支撑，以IBM技术工程师、数据科学家和咨询顾问组成的导师团队为能力辅助，支持符合要求的合作高校成立“IBM-高校创新创业能力卓越中心”（定向邀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</si>
</sst>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2">
    <font>
      <sz val="10"/>
      <name val="Arial"/>
      <family val="2"/>
    </font>
    <font>
      <sz val="10"/>
      <name val="宋体"/>
      <family val="0"/>
    </font>
    <font>
      <sz val="12"/>
      <name val="仿宋_GB2312"/>
      <family val="3"/>
    </font>
    <font>
      <sz val="10"/>
      <name val="仿宋_GB2312"/>
      <family val="3"/>
    </font>
    <font>
      <b/>
      <sz val="18"/>
      <name val="方正小标宋简体"/>
      <family val="4"/>
    </font>
    <font>
      <b/>
      <sz val="18"/>
      <name val="仿宋_GB2312"/>
      <family val="3"/>
    </font>
    <font>
      <b/>
      <sz val="10"/>
      <name val="仿宋_GB2312"/>
      <family val="3"/>
    </font>
    <font>
      <b/>
      <sz val="10"/>
      <color indexed="8"/>
      <name val="仿宋_GB2312"/>
      <family val="3"/>
    </font>
    <font>
      <sz val="10"/>
      <color indexed="63"/>
      <name val="仿宋_GB2312"/>
      <family val="3"/>
    </font>
    <font>
      <sz val="12"/>
      <color indexed="9"/>
      <name val="DengXian"/>
      <family val="2"/>
    </font>
    <font>
      <sz val="12"/>
      <color indexed="60"/>
      <name val="DengXian"/>
      <family val="2"/>
    </font>
    <font>
      <b/>
      <sz val="13"/>
      <color indexed="54"/>
      <name val="DengXian"/>
      <family val="2"/>
    </font>
    <font>
      <sz val="12"/>
      <color indexed="10"/>
      <name val="DengXian"/>
      <family val="2"/>
    </font>
    <font>
      <sz val="12"/>
      <color indexed="8"/>
      <name val="DengXian"/>
      <family val="2"/>
    </font>
    <font>
      <sz val="12"/>
      <color indexed="16"/>
      <name val="DengXian"/>
      <family val="2"/>
    </font>
    <font>
      <sz val="12"/>
      <color indexed="17"/>
      <name val="DengXian"/>
      <family val="2"/>
    </font>
    <font>
      <b/>
      <sz val="15"/>
      <color indexed="54"/>
      <name val="DengXian"/>
      <family val="2"/>
    </font>
    <font>
      <b/>
      <sz val="11"/>
      <color indexed="54"/>
      <name val="DengXian"/>
      <family val="2"/>
    </font>
    <font>
      <b/>
      <sz val="18"/>
      <color indexed="54"/>
      <name val="DengXian Light"/>
      <family val="2"/>
    </font>
    <font>
      <u val="single"/>
      <sz val="11"/>
      <color indexed="12"/>
      <name val="DengXian"/>
      <family val="2"/>
    </font>
    <font>
      <sz val="12"/>
      <color indexed="62"/>
      <name val="DengXian"/>
      <family val="2"/>
    </font>
    <font>
      <i/>
      <sz val="12"/>
      <color indexed="23"/>
      <name val="DengXian"/>
      <family val="2"/>
    </font>
    <font>
      <u val="single"/>
      <sz val="11"/>
      <color indexed="61"/>
      <name val="DengXian"/>
      <family val="2"/>
    </font>
    <font>
      <b/>
      <sz val="12"/>
      <color indexed="63"/>
      <name val="DengXian"/>
      <family val="2"/>
    </font>
    <font>
      <b/>
      <sz val="12"/>
      <color indexed="53"/>
      <name val="DengXian"/>
      <family val="2"/>
    </font>
    <font>
      <b/>
      <sz val="12"/>
      <color indexed="9"/>
      <name val="DengXian"/>
      <family val="2"/>
    </font>
    <font>
      <b/>
      <sz val="12"/>
      <color indexed="8"/>
      <name val="DengXian"/>
      <family val="2"/>
    </font>
    <font>
      <sz val="12"/>
      <color indexed="53"/>
      <name val="DengXian"/>
      <family val="2"/>
    </font>
    <font>
      <sz val="10"/>
      <color indexed="63"/>
      <name val="Arial"/>
      <family val="2"/>
    </font>
    <font>
      <sz val="10"/>
      <color indexed="63"/>
      <name val="宋体"/>
      <family val="0"/>
    </font>
    <font>
      <sz val="10"/>
      <color indexed="63"/>
      <name val="Times New Roman"/>
      <family val="1"/>
    </font>
    <font>
      <sz val="12"/>
      <color theme="1"/>
      <name val="DengXian"/>
      <family val="2"/>
    </font>
    <font>
      <sz val="12"/>
      <color rgb="FF3F3F76"/>
      <name val="DengXian"/>
      <family val="2"/>
    </font>
    <font>
      <sz val="12"/>
      <color rgb="FF9C0006"/>
      <name val="DengXian"/>
      <family val="2"/>
    </font>
    <font>
      <sz val="12"/>
      <color theme="0"/>
      <name val="DengXian"/>
      <family val="2"/>
    </font>
    <font>
      <u val="single"/>
      <sz val="11"/>
      <color rgb="FF0000FF"/>
      <name val="DengXian"/>
      <family val="2"/>
    </font>
    <font>
      <u val="single"/>
      <sz val="11"/>
      <color rgb="FF800080"/>
      <name val="DengXian"/>
      <family val="2"/>
    </font>
    <font>
      <b/>
      <sz val="11"/>
      <color theme="3"/>
      <name val="DengXian"/>
      <family val="2"/>
    </font>
    <font>
      <sz val="12"/>
      <color rgb="FFFF0000"/>
      <name val="DengXian"/>
      <family val="2"/>
    </font>
    <font>
      <b/>
      <sz val="18"/>
      <color theme="3"/>
      <name val="DengXian Light"/>
      <family val="2"/>
    </font>
    <font>
      <i/>
      <sz val="12"/>
      <color rgb="FF7F7F7F"/>
      <name val="DengXian"/>
      <family val="2"/>
    </font>
    <font>
      <b/>
      <sz val="15"/>
      <color theme="3"/>
      <name val="DengXian"/>
      <family val="2"/>
    </font>
    <font>
      <b/>
      <sz val="13"/>
      <color theme="3"/>
      <name val="DengXian"/>
      <family val="2"/>
    </font>
    <font>
      <b/>
      <sz val="12"/>
      <color rgb="FF3F3F3F"/>
      <name val="DengXian"/>
      <family val="2"/>
    </font>
    <font>
      <b/>
      <sz val="12"/>
      <color rgb="FFFA7D00"/>
      <name val="DengXian"/>
      <family val="2"/>
    </font>
    <font>
      <b/>
      <sz val="12"/>
      <color theme="0"/>
      <name val="DengXian"/>
      <family val="2"/>
    </font>
    <font>
      <sz val="12"/>
      <color rgb="FFFA7D00"/>
      <name val="DengXian"/>
      <family val="2"/>
    </font>
    <font>
      <b/>
      <sz val="12"/>
      <color theme="1"/>
      <name val="DengXian"/>
      <family val="2"/>
    </font>
    <font>
      <sz val="12"/>
      <color rgb="FF006100"/>
      <name val="DengXian"/>
      <family val="2"/>
    </font>
    <font>
      <sz val="12"/>
      <color rgb="FF9C6500"/>
      <name val="DengXian"/>
      <family val="2"/>
    </font>
    <font>
      <b/>
      <sz val="10"/>
      <color rgb="FF000000"/>
      <name val="仿宋_GB2312"/>
      <family val="3"/>
    </font>
    <font>
      <sz val="10"/>
      <color rgb="FF333333"/>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63"/>
      </right>
      <top>
        <color indexed="63"/>
      </top>
      <bottom style="thin">
        <color indexed="8"/>
      </bottom>
    </border>
    <border>
      <left style="thin">
        <color indexed="8"/>
      </left>
      <right style="thin">
        <color rgb="FF000000"/>
      </right>
      <top style="thin">
        <color indexed="8"/>
      </top>
      <bottom style="thin">
        <color rgb="FF000000"/>
      </bottom>
    </border>
    <border>
      <left style="thin">
        <color rgb="FF000000"/>
      </left>
      <right style="thin">
        <color rgb="FF000000"/>
      </right>
      <top style="thin">
        <color indexed="8"/>
      </top>
      <bottom style="thin">
        <color rgb="FF000000"/>
      </bottom>
    </border>
    <border>
      <left style="thin">
        <color rgb="FF000000"/>
      </left>
      <right style="thin">
        <color indexed="8"/>
      </right>
      <top style="thin">
        <color indexed="8"/>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5">
    <xf numFmtId="0" fontId="0" fillId="0" borderId="0" xfId="0"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3" fillId="0" borderId="0" xfId="0" applyFont="1" applyAlignment="1">
      <alignment horizontal="center" vertical="center" wrapText="1"/>
    </xf>
    <xf numFmtId="0" fontId="0" fillId="0" borderId="0" xfId="0" applyFont="1" applyFill="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0" fontId="4" fillId="33" borderId="11" xfId="0" applyFont="1" applyFill="1" applyBorder="1" applyAlignment="1">
      <alignment horizontal="center" vertical="top"/>
    </xf>
    <xf numFmtId="0" fontId="5" fillId="33" borderId="11" xfId="0" applyFont="1" applyFill="1" applyBorder="1" applyAlignment="1">
      <alignment horizontal="center" vertical="top"/>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6" xfId="0" applyFont="1" applyFill="1" applyBorder="1" applyAlignment="1">
      <alignment horizontal="left" vertical="center" wrapText="1"/>
    </xf>
    <xf numFmtId="0" fontId="51" fillId="0" borderId="16" xfId="0" applyNumberFormat="1"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5" xfId="0" applyFont="1" applyFill="1" applyBorder="1" applyAlignment="1">
      <alignment horizontal="center" vertical="center" wrapText="1"/>
    </xf>
    <xf numFmtId="0" fontId="51" fillId="0" borderId="16"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16" xfId="0" applyFont="1" applyFill="1" applyBorder="1" applyAlignment="1">
      <alignment vertical="center" wrapText="1"/>
    </xf>
    <xf numFmtId="0" fontId="51" fillId="0" borderId="17" xfId="0" applyFont="1" applyFill="1" applyBorder="1" applyAlignment="1">
      <alignment horizontal="center" vertical="center"/>
    </xf>
    <xf numFmtId="0" fontId="51" fillId="0" borderId="16" xfId="0" applyFont="1" applyFill="1" applyBorder="1" applyAlignment="1">
      <alignment horizontal="center" vertical="center" wrapText="1"/>
    </xf>
    <xf numFmtId="0" fontId="51" fillId="0" borderId="16" xfId="0" applyFont="1" applyFill="1" applyBorder="1" applyAlignment="1">
      <alignment horizontal="left" wrapText="1"/>
    </xf>
    <xf numFmtId="0" fontId="51" fillId="0" borderId="16" xfId="0" applyFont="1" applyFill="1" applyBorder="1" applyAlignment="1">
      <alignment horizontal="center" vertical="center"/>
    </xf>
    <xf numFmtId="0" fontId="51" fillId="0" borderId="16"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06"/>
  <sheetViews>
    <sheetView tabSelected="1" zoomScale="115" zoomScaleNormal="115" workbookViewId="0" topLeftCell="B706">
      <selection activeCell="G641" sqref="G641"/>
    </sheetView>
  </sheetViews>
  <sheetFormatPr defaultColWidth="20.8515625" defaultRowHeight="12.75"/>
  <cols>
    <col min="1" max="1" width="10.57421875" style="7" customWidth="1"/>
    <col min="2" max="2" width="10.140625" style="8" customWidth="1"/>
    <col min="3" max="3" width="65.140625" style="9" customWidth="1"/>
    <col min="4" max="4" width="7.8515625" style="10" customWidth="1"/>
    <col min="5" max="5" width="16.8515625" style="8" customWidth="1"/>
    <col min="6" max="6" width="12.8515625" style="8" customWidth="1"/>
    <col min="7" max="7" width="11.7109375" style="8" customWidth="1"/>
    <col min="8" max="8" width="9.57421875" style="10" customWidth="1"/>
    <col min="9" max="16384" width="20.8515625" style="10" customWidth="1"/>
  </cols>
  <sheetData>
    <row r="1" spans="1:8" ht="39.75" customHeight="1">
      <c r="A1" s="11" t="s">
        <v>0</v>
      </c>
      <c r="B1" s="12"/>
      <c r="C1" s="12"/>
      <c r="D1" s="12"/>
      <c r="E1" s="12"/>
      <c r="F1" s="12"/>
      <c r="G1" s="12"/>
      <c r="H1" s="12"/>
    </row>
    <row r="2" spans="1:8" s="5" customFormat="1" ht="19.5" customHeight="1">
      <c r="A2" s="13" t="s">
        <v>1</v>
      </c>
      <c r="B2" s="14" t="s">
        <v>2</v>
      </c>
      <c r="C2" s="14" t="s">
        <v>3</v>
      </c>
      <c r="D2" s="14" t="s">
        <v>4</v>
      </c>
      <c r="E2" s="14" t="s">
        <v>5</v>
      </c>
      <c r="F2" s="14" t="s">
        <v>6</v>
      </c>
      <c r="G2" s="14"/>
      <c r="H2" s="15" t="s">
        <v>7</v>
      </c>
    </row>
    <row r="3" spans="1:8" s="5" customFormat="1" ht="19.5" customHeight="1">
      <c r="A3" s="16"/>
      <c r="B3" s="17"/>
      <c r="C3" s="17"/>
      <c r="D3" s="17"/>
      <c r="E3" s="17"/>
      <c r="F3" s="18" t="s">
        <v>8</v>
      </c>
      <c r="G3" s="18" t="s">
        <v>9</v>
      </c>
      <c r="H3" s="19"/>
    </row>
    <row r="4" spans="1:8" ht="132" customHeight="1">
      <c r="A4" s="20" t="s">
        <v>10</v>
      </c>
      <c r="B4" s="21" t="s">
        <v>11</v>
      </c>
      <c r="C4" s="22" t="s">
        <v>12</v>
      </c>
      <c r="D4" s="23">
        <v>20</v>
      </c>
      <c r="E4" s="21" t="s">
        <v>13</v>
      </c>
      <c r="F4" s="21" t="s">
        <v>13</v>
      </c>
      <c r="G4" s="24" t="s">
        <v>14</v>
      </c>
      <c r="H4" s="25" t="str">
        <f>HYPERLINK("http://cxhz.hep.com.cn/ProfessionalProjectWebsite/html/projectDetail.html?id=327","指南链接")</f>
        <v>指南链接</v>
      </c>
    </row>
    <row r="5" spans="1:8" ht="111.75" customHeight="1">
      <c r="A5" s="20"/>
      <c r="B5" s="21" t="s">
        <v>15</v>
      </c>
      <c r="C5" s="22" t="s">
        <v>16</v>
      </c>
      <c r="D5" s="23">
        <v>10</v>
      </c>
      <c r="E5" s="21" t="s">
        <v>17</v>
      </c>
      <c r="F5" s="21" t="s">
        <v>17</v>
      </c>
      <c r="G5" s="24" t="s">
        <v>14</v>
      </c>
      <c r="H5" s="25" t="str">
        <f>HYPERLINK("http://cxhz.hep.com.cn/ProfessionalProjectWebsite/html/projectDetail.html?id=327","指南链接")</f>
        <v>指南链接</v>
      </c>
    </row>
    <row r="6" spans="1:8" ht="108">
      <c r="A6" s="20"/>
      <c r="B6" s="21" t="s">
        <v>18</v>
      </c>
      <c r="C6" s="22" t="s">
        <v>19</v>
      </c>
      <c r="D6" s="23">
        <v>20</v>
      </c>
      <c r="E6" s="21" t="s">
        <v>17</v>
      </c>
      <c r="F6" s="21" t="s">
        <v>17</v>
      </c>
      <c r="G6" s="24" t="s">
        <v>14</v>
      </c>
      <c r="H6" s="25" t="str">
        <f>HYPERLINK("http://cxhz.hep.com.cn/ProfessionalProjectWebsite/html/projectDetail.html?id=327","指南链接")</f>
        <v>指南链接</v>
      </c>
    </row>
    <row r="7" spans="1:8" ht="168">
      <c r="A7" s="20"/>
      <c r="B7" s="21" t="s">
        <v>20</v>
      </c>
      <c r="C7" s="22" t="s">
        <v>21</v>
      </c>
      <c r="D7" s="23">
        <v>40</v>
      </c>
      <c r="E7" s="21" t="s">
        <v>17</v>
      </c>
      <c r="F7" s="24" t="s">
        <v>14</v>
      </c>
      <c r="G7" s="21" t="s">
        <v>17</v>
      </c>
      <c r="H7" s="25" t="str">
        <f>HYPERLINK("http://cxhz.hep.com.cn/ProfessionalProjectWebsite/html/projectDetail.html?id=327","指南链接")</f>
        <v>指南链接</v>
      </c>
    </row>
    <row r="8" spans="1:8" ht="96">
      <c r="A8" s="20" t="s">
        <v>22</v>
      </c>
      <c r="B8" s="21" t="s">
        <v>11</v>
      </c>
      <c r="C8" s="22" t="s">
        <v>23</v>
      </c>
      <c r="D8" s="23">
        <v>9</v>
      </c>
      <c r="E8" s="21" t="s">
        <v>24</v>
      </c>
      <c r="F8" s="21" t="s">
        <v>24</v>
      </c>
      <c r="G8" s="24" t="s">
        <v>14</v>
      </c>
      <c r="H8" s="25" t="str">
        <f>HYPERLINK("http://cxhz.hep.com.cn/ProfessionalProjectWebsite/html/projectDetail.html?id=233","指南链接")</f>
        <v>指南链接</v>
      </c>
    </row>
    <row r="9" spans="1:8" ht="123.75" customHeight="1">
      <c r="A9" s="20"/>
      <c r="B9" s="21" t="s">
        <v>20</v>
      </c>
      <c r="C9" s="22" t="s">
        <v>25</v>
      </c>
      <c r="D9" s="23">
        <v>15</v>
      </c>
      <c r="E9" s="21" t="s">
        <v>26</v>
      </c>
      <c r="F9" s="24" t="s">
        <v>14</v>
      </c>
      <c r="G9" s="21" t="s">
        <v>24</v>
      </c>
      <c r="H9" s="25" t="str">
        <f>HYPERLINK("http://cxhz.hep.com.cn/ProfessionalProjectWebsite/html/projectDetail.html?id=233","指南链接")</f>
        <v>指南链接</v>
      </c>
    </row>
    <row r="10" spans="1:8" ht="78.75" customHeight="1">
      <c r="A10" s="20" t="s">
        <v>27</v>
      </c>
      <c r="B10" s="21" t="s">
        <v>15</v>
      </c>
      <c r="C10" s="22" t="s">
        <v>28</v>
      </c>
      <c r="D10" s="23">
        <v>50</v>
      </c>
      <c r="E10" s="21" t="s">
        <v>29</v>
      </c>
      <c r="F10" s="21" t="s">
        <v>30</v>
      </c>
      <c r="G10" s="24" t="s">
        <v>14</v>
      </c>
      <c r="H10" s="25" t="str">
        <f>HYPERLINK("http://cxhz.hep.com.cn/ProfessionalProjectWebsite/html/projectDetail.html?id=234","指南链接")</f>
        <v>指南链接</v>
      </c>
    </row>
    <row r="11" spans="1:8" ht="84">
      <c r="A11" s="20"/>
      <c r="B11" s="21" t="s">
        <v>31</v>
      </c>
      <c r="C11" s="22" t="s">
        <v>32</v>
      </c>
      <c r="D11" s="23">
        <v>20</v>
      </c>
      <c r="E11" s="21" t="s">
        <v>29</v>
      </c>
      <c r="F11" s="21" t="s">
        <v>30</v>
      </c>
      <c r="G11" s="24" t="s">
        <v>14</v>
      </c>
      <c r="H11" s="25" t="str">
        <f>HYPERLINK("http://cxhz.hep.com.cn/ProfessionalProjectWebsite/html/projectDetail.html?id=234","指南链接")</f>
        <v>指南链接</v>
      </c>
    </row>
    <row r="12" spans="1:8" ht="105" customHeight="1">
      <c r="A12" s="20"/>
      <c r="B12" s="21" t="s">
        <v>33</v>
      </c>
      <c r="C12" s="22" t="s">
        <v>34</v>
      </c>
      <c r="D12" s="23">
        <v>50</v>
      </c>
      <c r="E12" s="21" t="s">
        <v>29</v>
      </c>
      <c r="F12" s="21" t="s">
        <v>30</v>
      </c>
      <c r="G12" s="24" t="s">
        <v>14</v>
      </c>
      <c r="H12" s="25" t="str">
        <f>HYPERLINK("http://cxhz.hep.com.cn/ProfessionalProjectWebsite/html/projectDetail.html?id=234","指南链接")</f>
        <v>指南链接</v>
      </c>
    </row>
    <row r="13" spans="1:8" ht="108">
      <c r="A13" s="20"/>
      <c r="B13" s="21" t="s">
        <v>20</v>
      </c>
      <c r="C13" s="22" t="s">
        <v>35</v>
      </c>
      <c r="D13" s="23">
        <v>15</v>
      </c>
      <c r="E13" s="21" t="s">
        <v>36</v>
      </c>
      <c r="F13" s="21" t="s">
        <v>37</v>
      </c>
      <c r="G13" s="21" t="s">
        <v>37</v>
      </c>
      <c r="H13" s="25" t="str">
        <f>HYPERLINK("http://cxhz.hep.com.cn/ProfessionalProjectWebsite/html/projectDetail.html?id=234","指南链接")</f>
        <v>指南链接</v>
      </c>
    </row>
    <row r="14" spans="1:8" ht="90.75" customHeight="1">
      <c r="A14" s="20" t="s">
        <v>38</v>
      </c>
      <c r="B14" s="21" t="s">
        <v>15</v>
      </c>
      <c r="C14" s="22" t="s">
        <v>39</v>
      </c>
      <c r="D14" s="23">
        <v>5</v>
      </c>
      <c r="E14" s="21" t="s">
        <v>40</v>
      </c>
      <c r="F14" s="21" t="s">
        <v>41</v>
      </c>
      <c r="G14" s="24" t="s">
        <v>14</v>
      </c>
      <c r="H14" s="25" t="str">
        <f>HYPERLINK("http://cxhz.hep.com.cn/ProfessionalProjectWebsite/html/projectDetail.html?id=225","指南链接")</f>
        <v>指南链接</v>
      </c>
    </row>
    <row r="15" spans="1:8" ht="76.5" customHeight="1">
      <c r="A15" s="20"/>
      <c r="B15" s="21" t="s">
        <v>15</v>
      </c>
      <c r="C15" s="22" t="s">
        <v>42</v>
      </c>
      <c r="D15" s="23">
        <v>10</v>
      </c>
      <c r="E15" s="21" t="s">
        <v>40</v>
      </c>
      <c r="F15" s="21" t="s">
        <v>40</v>
      </c>
      <c r="G15" s="24" t="s">
        <v>14</v>
      </c>
      <c r="H15" s="25" t="str">
        <f>HYPERLINK("http://cxhz.hep.com.cn/ProfessionalProjectWebsite/html/projectDetail.html?id=225","指南链接")</f>
        <v>指南链接</v>
      </c>
    </row>
    <row r="16" spans="1:8" ht="60">
      <c r="A16" s="20"/>
      <c r="B16" s="21" t="s">
        <v>15</v>
      </c>
      <c r="C16" s="22" t="s">
        <v>43</v>
      </c>
      <c r="D16" s="23">
        <v>1</v>
      </c>
      <c r="E16" s="21" t="s">
        <v>40</v>
      </c>
      <c r="F16" s="21" t="s">
        <v>40</v>
      </c>
      <c r="G16" s="24" t="s">
        <v>14</v>
      </c>
      <c r="H16" s="25" t="str">
        <f>HYPERLINK("http://cxhz.hep.com.cn/ProfessionalProjectWebsite/html/projectDetail.html?id=225","指南链接")</f>
        <v>指南链接</v>
      </c>
    </row>
    <row r="17" spans="1:8" ht="52.5" customHeight="1">
      <c r="A17" s="20"/>
      <c r="B17" s="21" t="s">
        <v>15</v>
      </c>
      <c r="C17" s="22" t="s">
        <v>44</v>
      </c>
      <c r="D17" s="23">
        <v>1</v>
      </c>
      <c r="E17" s="21" t="s">
        <v>40</v>
      </c>
      <c r="F17" s="21" t="s">
        <v>40</v>
      </c>
      <c r="G17" s="24" t="s">
        <v>14</v>
      </c>
      <c r="H17" s="25" t="str">
        <f>HYPERLINK("http://cxhz.hep.com.cn/ProfessionalProjectWebsite/html/projectDetail.html?id=225","指南链接")</f>
        <v>指南链接</v>
      </c>
    </row>
    <row r="18" spans="1:8" ht="54" customHeight="1">
      <c r="A18" s="20"/>
      <c r="B18" s="21" t="s">
        <v>31</v>
      </c>
      <c r="C18" s="22" t="s">
        <v>45</v>
      </c>
      <c r="D18" s="23">
        <v>10</v>
      </c>
      <c r="E18" s="21" t="s">
        <v>40</v>
      </c>
      <c r="F18" s="21" t="s">
        <v>40</v>
      </c>
      <c r="G18" s="24" t="s">
        <v>14</v>
      </c>
      <c r="H18" s="25" t="str">
        <f>HYPERLINK("http://cxhz.hep.com.cn/ProfessionalProjectWebsite/html/projectDetail.html?id=225","指南链接")</f>
        <v>指南链接</v>
      </c>
    </row>
    <row r="19" spans="1:8" ht="60">
      <c r="A19" s="20" t="s">
        <v>46</v>
      </c>
      <c r="B19" s="21" t="s">
        <v>15</v>
      </c>
      <c r="C19" s="22" t="s">
        <v>47</v>
      </c>
      <c r="D19" s="23">
        <v>3</v>
      </c>
      <c r="E19" s="21" t="s">
        <v>48</v>
      </c>
      <c r="F19" s="21" t="s">
        <v>49</v>
      </c>
      <c r="G19" s="24" t="s">
        <v>14</v>
      </c>
      <c r="H19" s="25" t="str">
        <f aca="true" t="shared" si="0" ref="H19:H24">HYPERLINK("http://cxhz.hep.com.cn/ProfessionalProjectWebsite/html/projectDetail.html?id=230","指南链接")</f>
        <v>指南链接</v>
      </c>
    </row>
    <row r="20" spans="1:8" ht="102" customHeight="1">
      <c r="A20" s="20"/>
      <c r="B20" s="21" t="s">
        <v>31</v>
      </c>
      <c r="C20" s="22" t="s">
        <v>50</v>
      </c>
      <c r="D20" s="23">
        <v>3</v>
      </c>
      <c r="E20" s="21" t="s">
        <v>51</v>
      </c>
      <c r="F20" s="21" t="s">
        <v>49</v>
      </c>
      <c r="G20" s="24" t="s">
        <v>14</v>
      </c>
      <c r="H20" s="25" t="str">
        <f t="shared" si="0"/>
        <v>指南链接</v>
      </c>
    </row>
    <row r="21" spans="1:8" ht="99.75" customHeight="1">
      <c r="A21" s="20"/>
      <c r="B21" s="21" t="s">
        <v>33</v>
      </c>
      <c r="C21" s="22" t="s">
        <v>52</v>
      </c>
      <c r="D21" s="23">
        <v>5</v>
      </c>
      <c r="E21" s="21" t="s">
        <v>51</v>
      </c>
      <c r="F21" s="21" t="s">
        <v>49</v>
      </c>
      <c r="G21" s="24" t="s">
        <v>14</v>
      </c>
      <c r="H21" s="25" t="str">
        <f t="shared" si="0"/>
        <v>指南链接</v>
      </c>
    </row>
    <row r="22" spans="1:8" ht="60">
      <c r="A22" s="20"/>
      <c r="B22" s="21" t="s">
        <v>18</v>
      </c>
      <c r="C22" s="22" t="s">
        <v>53</v>
      </c>
      <c r="D22" s="23">
        <v>5</v>
      </c>
      <c r="E22" s="21" t="s">
        <v>54</v>
      </c>
      <c r="F22" s="21" t="s">
        <v>55</v>
      </c>
      <c r="G22" s="24" t="s">
        <v>14</v>
      </c>
      <c r="H22" s="25" t="str">
        <f t="shared" si="0"/>
        <v>指南链接</v>
      </c>
    </row>
    <row r="23" spans="1:8" ht="94.5" customHeight="1">
      <c r="A23" s="20"/>
      <c r="B23" s="21" t="s">
        <v>18</v>
      </c>
      <c r="C23" s="22" t="s">
        <v>56</v>
      </c>
      <c r="D23" s="23">
        <v>3</v>
      </c>
      <c r="E23" s="21" t="s">
        <v>57</v>
      </c>
      <c r="F23" s="21" t="s">
        <v>57</v>
      </c>
      <c r="G23" s="24" t="s">
        <v>14</v>
      </c>
      <c r="H23" s="25" t="str">
        <f t="shared" si="0"/>
        <v>指南链接</v>
      </c>
    </row>
    <row r="24" spans="1:8" ht="60">
      <c r="A24" s="20"/>
      <c r="B24" s="21" t="s">
        <v>18</v>
      </c>
      <c r="C24" s="22" t="s">
        <v>58</v>
      </c>
      <c r="D24" s="23">
        <v>3</v>
      </c>
      <c r="E24" s="21" t="s">
        <v>57</v>
      </c>
      <c r="F24" s="21" t="s">
        <v>57</v>
      </c>
      <c r="G24" s="24" t="s">
        <v>14</v>
      </c>
      <c r="H24" s="25" t="str">
        <f t="shared" si="0"/>
        <v>指南链接</v>
      </c>
    </row>
    <row r="25" spans="1:8" ht="60">
      <c r="A25" s="20" t="s">
        <v>59</v>
      </c>
      <c r="B25" s="21" t="s">
        <v>11</v>
      </c>
      <c r="C25" s="22" t="s">
        <v>60</v>
      </c>
      <c r="D25" s="23">
        <v>1</v>
      </c>
      <c r="E25" s="21" t="s">
        <v>61</v>
      </c>
      <c r="F25" s="21" t="s">
        <v>62</v>
      </c>
      <c r="G25" s="24" t="s">
        <v>14</v>
      </c>
      <c r="H25" s="25" t="str">
        <f aca="true" t="shared" si="1" ref="H25:H32">HYPERLINK("http://cxhz.hep.com.cn/ProfessionalProjectWebsite/html/projectDetail.html?id=259","指南链接")</f>
        <v>指南链接</v>
      </c>
    </row>
    <row r="26" spans="1:8" ht="60">
      <c r="A26" s="20"/>
      <c r="B26" s="21" t="s">
        <v>15</v>
      </c>
      <c r="C26" s="22" t="s">
        <v>63</v>
      </c>
      <c r="D26" s="23">
        <v>4</v>
      </c>
      <c r="E26" s="21" t="s">
        <v>61</v>
      </c>
      <c r="F26" s="21" t="s">
        <v>62</v>
      </c>
      <c r="G26" s="24" t="s">
        <v>14</v>
      </c>
      <c r="H26" s="25" t="str">
        <f t="shared" si="1"/>
        <v>指南链接</v>
      </c>
    </row>
    <row r="27" spans="1:8" ht="108">
      <c r="A27" s="20"/>
      <c r="B27" s="21" t="s">
        <v>15</v>
      </c>
      <c r="C27" s="22" t="s">
        <v>64</v>
      </c>
      <c r="D27" s="23">
        <v>10</v>
      </c>
      <c r="E27" s="21" t="s">
        <v>61</v>
      </c>
      <c r="F27" s="21" t="s">
        <v>62</v>
      </c>
      <c r="G27" s="24" t="s">
        <v>14</v>
      </c>
      <c r="H27" s="25" t="str">
        <f t="shared" si="1"/>
        <v>指南链接</v>
      </c>
    </row>
    <row r="28" spans="1:8" ht="60">
      <c r="A28" s="20"/>
      <c r="B28" s="21" t="s">
        <v>20</v>
      </c>
      <c r="C28" s="22" t="s">
        <v>65</v>
      </c>
      <c r="D28" s="23">
        <v>6</v>
      </c>
      <c r="E28" s="21" t="s">
        <v>66</v>
      </c>
      <c r="F28" s="24" t="s">
        <v>14</v>
      </c>
      <c r="G28" s="21" t="s">
        <v>67</v>
      </c>
      <c r="H28" s="25" t="str">
        <f t="shared" si="1"/>
        <v>指南链接</v>
      </c>
    </row>
    <row r="29" spans="1:8" ht="60">
      <c r="A29" s="20"/>
      <c r="B29" s="21" t="s">
        <v>31</v>
      </c>
      <c r="C29" s="22" t="s">
        <v>68</v>
      </c>
      <c r="D29" s="23">
        <v>6</v>
      </c>
      <c r="E29" s="21" t="s">
        <v>61</v>
      </c>
      <c r="F29" s="21" t="s">
        <v>62</v>
      </c>
      <c r="G29" s="24" t="s">
        <v>14</v>
      </c>
      <c r="H29" s="25" t="str">
        <f t="shared" si="1"/>
        <v>指南链接</v>
      </c>
    </row>
    <row r="30" spans="1:8" ht="66" customHeight="1">
      <c r="A30" s="20"/>
      <c r="B30" s="21" t="s">
        <v>33</v>
      </c>
      <c r="C30" s="22" t="s">
        <v>69</v>
      </c>
      <c r="D30" s="23">
        <v>2</v>
      </c>
      <c r="E30" s="21" t="s">
        <v>70</v>
      </c>
      <c r="F30" s="21" t="s">
        <v>70</v>
      </c>
      <c r="G30" s="24" t="s">
        <v>14</v>
      </c>
      <c r="H30" s="25" t="str">
        <f t="shared" si="1"/>
        <v>指南链接</v>
      </c>
    </row>
    <row r="31" spans="1:8" ht="96">
      <c r="A31" s="20"/>
      <c r="B31" s="21" t="s">
        <v>71</v>
      </c>
      <c r="C31" s="22" t="s">
        <v>72</v>
      </c>
      <c r="D31" s="23">
        <v>1</v>
      </c>
      <c r="E31" s="21" t="s">
        <v>73</v>
      </c>
      <c r="F31" s="24" t="s">
        <v>14</v>
      </c>
      <c r="G31" s="21" t="s">
        <v>74</v>
      </c>
      <c r="H31" s="25" t="str">
        <f t="shared" si="1"/>
        <v>指南链接</v>
      </c>
    </row>
    <row r="32" spans="1:8" ht="60">
      <c r="A32" s="20"/>
      <c r="B32" s="21" t="s">
        <v>18</v>
      </c>
      <c r="C32" s="22" t="s">
        <v>75</v>
      </c>
      <c r="D32" s="23">
        <v>4</v>
      </c>
      <c r="E32" s="21" t="s">
        <v>76</v>
      </c>
      <c r="F32" s="21" t="s">
        <v>76</v>
      </c>
      <c r="G32" s="24" t="s">
        <v>14</v>
      </c>
      <c r="H32" s="25" t="str">
        <f t="shared" si="1"/>
        <v>指南链接</v>
      </c>
    </row>
    <row r="33" spans="1:8" ht="48">
      <c r="A33" s="20" t="s">
        <v>77</v>
      </c>
      <c r="B33" s="21" t="s">
        <v>11</v>
      </c>
      <c r="C33" s="22" t="s">
        <v>78</v>
      </c>
      <c r="D33" s="23">
        <v>10</v>
      </c>
      <c r="E33" s="21" t="s">
        <v>79</v>
      </c>
      <c r="F33" s="21" t="s">
        <v>79</v>
      </c>
      <c r="G33" s="24" t="s">
        <v>14</v>
      </c>
      <c r="H33" s="25" t="str">
        <f>HYPERLINK("http://cxhz.hep.com.cn/ProfessionalProjectWebsite/html/projectDetail.html?id=421","指南链接")</f>
        <v>指南链接</v>
      </c>
    </row>
    <row r="34" spans="1:8" ht="48" customHeight="1">
      <c r="A34" s="20"/>
      <c r="B34" s="21" t="s">
        <v>15</v>
      </c>
      <c r="C34" s="22" t="s">
        <v>80</v>
      </c>
      <c r="D34" s="23">
        <v>20</v>
      </c>
      <c r="E34" s="21" t="s">
        <v>79</v>
      </c>
      <c r="F34" s="21" t="s">
        <v>79</v>
      </c>
      <c r="G34" s="24" t="s">
        <v>14</v>
      </c>
      <c r="H34" s="25" t="str">
        <f>HYPERLINK("http://cxhz.hep.com.cn/ProfessionalProjectWebsite/html/projectDetail.html?id=421","指南链接")</f>
        <v>指南链接</v>
      </c>
    </row>
    <row r="35" spans="1:8" ht="48">
      <c r="A35" s="20"/>
      <c r="B35" s="21" t="s">
        <v>20</v>
      </c>
      <c r="C35" s="22" t="s">
        <v>81</v>
      </c>
      <c r="D35" s="23">
        <v>10</v>
      </c>
      <c r="E35" s="21" t="s">
        <v>79</v>
      </c>
      <c r="F35" s="21" t="s">
        <v>79</v>
      </c>
      <c r="G35" s="21" t="s">
        <v>79</v>
      </c>
      <c r="H35" s="25" t="str">
        <f>HYPERLINK("http://cxhz.hep.com.cn/ProfessionalProjectWebsite/html/projectDetail.html?id=421","指南链接")</f>
        <v>指南链接</v>
      </c>
    </row>
    <row r="36" spans="1:8" ht="63" customHeight="1">
      <c r="A36" s="20"/>
      <c r="B36" s="21" t="s">
        <v>33</v>
      </c>
      <c r="C36" s="22" t="s">
        <v>82</v>
      </c>
      <c r="D36" s="23">
        <v>10</v>
      </c>
      <c r="E36" s="21" t="s">
        <v>79</v>
      </c>
      <c r="F36" s="21" t="s">
        <v>79</v>
      </c>
      <c r="G36" s="24" t="s">
        <v>14</v>
      </c>
      <c r="H36" s="25" t="str">
        <f>HYPERLINK("http://cxhz.hep.com.cn/ProfessionalProjectWebsite/html/projectDetail.html?id=421","指南链接")</f>
        <v>指南链接</v>
      </c>
    </row>
    <row r="37" spans="1:8" ht="48">
      <c r="A37" s="20"/>
      <c r="B37" s="21" t="s">
        <v>18</v>
      </c>
      <c r="C37" s="22" t="s">
        <v>83</v>
      </c>
      <c r="D37" s="23">
        <v>10</v>
      </c>
      <c r="E37" s="21" t="s">
        <v>79</v>
      </c>
      <c r="F37" s="21" t="s">
        <v>79</v>
      </c>
      <c r="G37" s="24" t="s">
        <v>14</v>
      </c>
      <c r="H37" s="25" t="str">
        <f>HYPERLINK("http://cxhz.hep.com.cn/ProfessionalProjectWebsite/html/projectDetail.html?id=421","指南链接")</f>
        <v>指南链接</v>
      </c>
    </row>
    <row r="38" spans="1:8" ht="120">
      <c r="A38" s="20" t="s">
        <v>84</v>
      </c>
      <c r="B38" s="21" t="s">
        <v>11</v>
      </c>
      <c r="C38" s="22" t="s">
        <v>85</v>
      </c>
      <c r="D38" s="23">
        <v>3</v>
      </c>
      <c r="E38" s="21" t="s">
        <v>86</v>
      </c>
      <c r="F38" s="21" t="s">
        <v>87</v>
      </c>
      <c r="G38" s="24" t="s">
        <v>14</v>
      </c>
      <c r="H38" s="25" t="str">
        <f>HYPERLINK("http://cxhz.hep.com.cn/ProfessionalProjectWebsite/html/projectDetail.html?id=291","指南链接")</f>
        <v>指南链接</v>
      </c>
    </row>
    <row r="39" spans="1:8" ht="111" customHeight="1">
      <c r="A39" s="20"/>
      <c r="B39" s="21" t="s">
        <v>15</v>
      </c>
      <c r="C39" s="22" t="s">
        <v>88</v>
      </c>
      <c r="D39" s="23">
        <v>15</v>
      </c>
      <c r="E39" s="21" t="s">
        <v>89</v>
      </c>
      <c r="F39" s="21" t="s">
        <v>87</v>
      </c>
      <c r="G39" s="24" t="s">
        <v>14</v>
      </c>
      <c r="H39" s="25" t="str">
        <f>HYPERLINK("http://cxhz.hep.com.cn/ProfessionalProjectWebsite/html/projectDetail.html?id=291","指南链接")</f>
        <v>指南链接</v>
      </c>
    </row>
    <row r="40" spans="1:8" ht="84">
      <c r="A40" s="20"/>
      <c r="B40" s="21" t="s">
        <v>18</v>
      </c>
      <c r="C40" s="22" t="s">
        <v>90</v>
      </c>
      <c r="D40" s="23">
        <v>8</v>
      </c>
      <c r="E40" s="21" t="s">
        <v>91</v>
      </c>
      <c r="F40" s="21" t="s">
        <v>87</v>
      </c>
      <c r="G40" s="24" t="s">
        <v>14</v>
      </c>
      <c r="H40" s="25" t="str">
        <f>HYPERLINK("http://cxhz.hep.com.cn/ProfessionalProjectWebsite/html/projectDetail.html?id=291","指南链接")</f>
        <v>指南链接</v>
      </c>
    </row>
    <row r="41" spans="1:8" ht="96" customHeight="1">
      <c r="A41" s="20"/>
      <c r="B41" s="21" t="s">
        <v>33</v>
      </c>
      <c r="C41" s="22" t="s">
        <v>92</v>
      </c>
      <c r="D41" s="23">
        <v>10</v>
      </c>
      <c r="E41" s="21" t="s">
        <v>93</v>
      </c>
      <c r="F41" s="21" t="s">
        <v>87</v>
      </c>
      <c r="G41" s="24" t="s">
        <v>14</v>
      </c>
      <c r="H41" s="25" t="str">
        <f>HYPERLINK("http://cxhz.hep.com.cn/ProfessionalProjectWebsite/html/projectDetail.html?id=291","指南链接")</f>
        <v>指南链接</v>
      </c>
    </row>
    <row r="42" spans="1:8" ht="84">
      <c r="A42" s="20"/>
      <c r="B42" s="21" t="s">
        <v>20</v>
      </c>
      <c r="C42" s="22" t="s">
        <v>94</v>
      </c>
      <c r="D42" s="23">
        <v>5</v>
      </c>
      <c r="E42" s="21" t="s">
        <v>95</v>
      </c>
      <c r="F42" s="24" t="s">
        <v>14</v>
      </c>
      <c r="G42" s="21" t="s">
        <v>87</v>
      </c>
      <c r="H42" s="25" t="str">
        <f>HYPERLINK("http://cxhz.hep.com.cn/ProfessionalProjectWebsite/html/projectDetail.html?id=291","指南链接")</f>
        <v>指南链接</v>
      </c>
    </row>
    <row r="43" spans="1:8" ht="84" customHeight="1">
      <c r="A43" s="20" t="s">
        <v>96</v>
      </c>
      <c r="B43" s="21" t="s">
        <v>71</v>
      </c>
      <c r="C43" s="22" t="s">
        <v>97</v>
      </c>
      <c r="D43" s="23">
        <v>3</v>
      </c>
      <c r="E43" s="21" t="s">
        <v>98</v>
      </c>
      <c r="F43" s="21" t="s">
        <v>98</v>
      </c>
      <c r="G43" s="24" t="s">
        <v>14</v>
      </c>
      <c r="H43" s="25" t="str">
        <f>HYPERLINK("http://cxhz.hep.com.cn/ProfessionalProjectWebsite/html/projectDetail.html?id=394","指南链接")</f>
        <v>指南链接</v>
      </c>
    </row>
    <row r="44" spans="1:8" ht="106.5" customHeight="1">
      <c r="A44" s="20"/>
      <c r="B44" s="21" t="s">
        <v>18</v>
      </c>
      <c r="C44" s="22" t="s">
        <v>99</v>
      </c>
      <c r="D44" s="23">
        <v>3</v>
      </c>
      <c r="E44" s="21" t="s">
        <v>100</v>
      </c>
      <c r="F44" s="21" t="s">
        <v>101</v>
      </c>
      <c r="G44" s="24" t="s">
        <v>14</v>
      </c>
      <c r="H44" s="25" t="str">
        <f>HYPERLINK("http://cxhz.hep.com.cn/ProfessionalProjectWebsite/html/projectDetail.html?id=394","指南链接")</f>
        <v>指南链接</v>
      </c>
    </row>
    <row r="45" spans="1:8" ht="84" customHeight="1">
      <c r="A45" s="20"/>
      <c r="B45" s="21" t="s">
        <v>31</v>
      </c>
      <c r="C45" s="22" t="s">
        <v>102</v>
      </c>
      <c r="D45" s="23">
        <v>2</v>
      </c>
      <c r="E45" s="21" t="s">
        <v>103</v>
      </c>
      <c r="F45" s="21" t="s">
        <v>104</v>
      </c>
      <c r="G45" s="24" t="s">
        <v>14</v>
      </c>
      <c r="H45" s="25" t="str">
        <f>HYPERLINK("http://cxhz.hep.com.cn/ProfessionalProjectWebsite/html/projectDetail.html?id=394","指南链接")</f>
        <v>指南链接</v>
      </c>
    </row>
    <row r="46" spans="1:8" ht="84">
      <c r="A46" s="20"/>
      <c r="B46" s="21" t="s">
        <v>33</v>
      </c>
      <c r="C46" s="22" t="s">
        <v>105</v>
      </c>
      <c r="D46" s="23">
        <v>5</v>
      </c>
      <c r="E46" s="21" t="s">
        <v>103</v>
      </c>
      <c r="F46" s="21" t="s">
        <v>103</v>
      </c>
      <c r="G46" s="24" t="s">
        <v>14</v>
      </c>
      <c r="H46" s="25" t="str">
        <f>HYPERLINK("http://cxhz.hep.com.cn/ProfessionalProjectWebsite/html/projectDetail.html?id=394","指南链接")</f>
        <v>指南链接</v>
      </c>
    </row>
    <row r="47" spans="1:8" ht="108.75" customHeight="1">
      <c r="A47" s="20" t="s">
        <v>106</v>
      </c>
      <c r="B47" s="21" t="s">
        <v>11</v>
      </c>
      <c r="C47" s="22" t="s">
        <v>107</v>
      </c>
      <c r="D47" s="23">
        <v>5</v>
      </c>
      <c r="E47" s="21" t="s">
        <v>108</v>
      </c>
      <c r="F47" s="21" t="s">
        <v>109</v>
      </c>
      <c r="G47" s="24" t="s">
        <v>14</v>
      </c>
      <c r="H47" s="25" t="str">
        <f>HYPERLINK("http://cxhz.hep.com.cn/ProfessionalProjectWebsite/html/projectDetail.html?id=453","指南链接")</f>
        <v>指南链接</v>
      </c>
    </row>
    <row r="48" spans="1:8" ht="96">
      <c r="A48" s="20"/>
      <c r="B48" s="21" t="s">
        <v>31</v>
      </c>
      <c r="C48" s="22" t="s">
        <v>110</v>
      </c>
      <c r="D48" s="23">
        <v>30</v>
      </c>
      <c r="E48" s="21" t="s">
        <v>111</v>
      </c>
      <c r="F48" s="21" t="s">
        <v>109</v>
      </c>
      <c r="G48" s="24" t="s">
        <v>14</v>
      </c>
      <c r="H48" s="25" t="str">
        <f>HYPERLINK("http://cxhz.hep.com.cn/ProfessionalProjectWebsite/html/projectDetail.html?id=453","指南链接")</f>
        <v>指南链接</v>
      </c>
    </row>
    <row r="49" spans="1:8" ht="150.75" customHeight="1">
      <c r="A49" s="20"/>
      <c r="B49" s="21" t="s">
        <v>15</v>
      </c>
      <c r="C49" s="22" t="s">
        <v>112</v>
      </c>
      <c r="D49" s="23">
        <v>12</v>
      </c>
      <c r="E49" s="21" t="s">
        <v>113</v>
      </c>
      <c r="F49" s="21" t="s">
        <v>114</v>
      </c>
      <c r="G49" s="24" t="s">
        <v>14</v>
      </c>
      <c r="H49" s="25" t="str">
        <f>HYPERLINK("http://cxhz.hep.com.cn/ProfessionalProjectWebsite/html/projectDetail.html?id=453","指南链接")</f>
        <v>指南链接</v>
      </c>
    </row>
    <row r="50" spans="1:8" ht="51" customHeight="1">
      <c r="A50" s="20"/>
      <c r="B50" s="21" t="s">
        <v>20</v>
      </c>
      <c r="C50" s="22" t="s">
        <v>115</v>
      </c>
      <c r="D50" s="23">
        <v>10</v>
      </c>
      <c r="E50" s="21" t="s">
        <v>116</v>
      </c>
      <c r="F50" s="21" t="s">
        <v>117</v>
      </c>
      <c r="G50" s="21" t="s">
        <v>117</v>
      </c>
      <c r="H50" s="25" t="str">
        <f>HYPERLINK("http://cxhz.hep.com.cn/ProfessionalProjectWebsite/html/projectDetail.html?id=453","指南链接")</f>
        <v>指南链接</v>
      </c>
    </row>
    <row r="51" spans="1:8" ht="97.5">
      <c r="A51" s="20" t="s">
        <v>118</v>
      </c>
      <c r="B51" s="21" t="s">
        <v>11</v>
      </c>
      <c r="C51" s="22" t="s">
        <v>119</v>
      </c>
      <c r="D51" s="23">
        <v>20</v>
      </c>
      <c r="E51" s="21" t="s">
        <v>120</v>
      </c>
      <c r="F51" s="21" t="s">
        <v>120</v>
      </c>
      <c r="G51" s="24" t="s">
        <v>14</v>
      </c>
      <c r="H51" s="25" t="str">
        <f>HYPERLINK("http://cxhz.hep.com.cn/ProfessionalProjectWebsite/html/projectDetail.html?id=300","指南链接")</f>
        <v>指南链接</v>
      </c>
    </row>
    <row r="52" spans="1:8" ht="75" customHeight="1">
      <c r="A52" s="20"/>
      <c r="B52" s="21" t="s">
        <v>15</v>
      </c>
      <c r="C52" s="22" t="s">
        <v>121</v>
      </c>
      <c r="D52" s="23">
        <v>20</v>
      </c>
      <c r="E52" s="21" t="s">
        <v>120</v>
      </c>
      <c r="F52" s="21" t="s">
        <v>120</v>
      </c>
      <c r="G52" s="24" t="s">
        <v>14</v>
      </c>
      <c r="H52" s="25" t="str">
        <f>HYPERLINK("http://cxhz.hep.com.cn/ProfessionalProjectWebsite/html/projectDetail.html?id=300","指南链接")</f>
        <v>指南链接</v>
      </c>
    </row>
    <row r="53" spans="1:8" ht="111">
      <c r="A53" s="20"/>
      <c r="B53" s="21" t="s">
        <v>33</v>
      </c>
      <c r="C53" s="22" t="s">
        <v>122</v>
      </c>
      <c r="D53" s="23">
        <v>20</v>
      </c>
      <c r="E53" s="21" t="s">
        <v>120</v>
      </c>
      <c r="F53" s="21" t="s">
        <v>120</v>
      </c>
      <c r="G53" s="24" t="s">
        <v>14</v>
      </c>
      <c r="H53" s="25" t="str">
        <f>HYPERLINK("http://cxhz.hep.com.cn/ProfessionalProjectWebsite/html/projectDetail.html?id=300","指南链接")</f>
        <v>指南链接</v>
      </c>
    </row>
    <row r="54" spans="1:8" ht="75" customHeight="1">
      <c r="A54" s="20" t="s">
        <v>123</v>
      </c>
      <c r="B54" s="21" t="s">
        <v>15</v>
      </c>
      <c r="C54" s="22" t="s">
        <v>124</v>
      </c>
      <c r="D54" s="23">
        <v>3</v>
      </c>
      <c r="E54" s="21" t="s">
        <v>125</v>
      </c>
      <c r="F54" s="21" t="s">
        <v>126</v>
      </c>
      <c r="G54" s="24" t="s">
        <v>14</v>
      </c>
      <c r="H54" s="25" t="str">
        <f>HYPERLINK("http://cxhz.hep.com.cn/ProfessionalProjectWebsite/html/projectDetail.html?id=463","指南链接")</f>
        <v>指南链接</v>
      </c>
    </row>
    <row r="55" spans="1:8" ht="96">
      <c r="A55" s="20"/>
      <c r="B55" s="21" t="s">
        <v>71</v>
      </c>
      <c r="C55" s="22" t="s">
        <v>127</v>
      </c>
      <c r="D55" s="23">
        <v>20</v>
      </c>
      <c r="E55" s="21" t="s">
        <v>125</v>
      </c>
      <c r="F55" s="21" t="s">
        <v>126</v>
      </c>
      <c r="G55" s="24" t="s">
        <v>14</v>
      </c>
      <c r="H55" s="25" t="str">
        <f>HYPERLINK("http://cxhz.hep.com.cn/ProfessionalProjectWebsite/html/projectDetail.html?id=463","指南链接")</f>
        <v>指南链接</v>
      </c>
    </row>
    <row r="56" spans="1:8" ht="60.75" customHeight="1">
      <c r="A56" s="20"/>
      <c r="B56" s="21" t="s">
        <v>18</v>
      </c>
      <c r="C56" s="22" t="s">
        <v>128</v>
      </c>
      <c r="D56" s="23">
        <v>5</v>
      </c>
      <c r="E56" s="21" t="s">
        <v>125</v>
      </c>
      <c r="F56" s="21" t="s">
        <v>126</v>
      </c>
      <c r="G56" s="24" t="s">
        <v>14</v>
      </c>
      <c r="H56" s="25" t="str">
        <f>HYPERLINK("http://cxhz.hep.com.cn/ProfessionalProjectWebsite/html/projectDetail.html?id=463","指南链接")</f>
        <v>指南链接</v>
      </c>
    </row>
    <row r="57" spans="1:8" ht="60.75" customHeight="1">
      <c r="A57" s="20" t="s">
        <v>129</v>
      </c>
      <c r="B57" s="21" t="s">
        <v>11</v>
      </c>
      <c r="C57" s="22" t="s">
        <v>130</v>
      </c>
      <c r="D57" s="23">
        <v>5</v>
      </c>
      <c r="E57" s="21" t="s">
        <v>131</v>
      </c>
      <c r="F57" s="21" t="s">
        <v>132</v>
      </c>
      <c r="G57" s="24" t="s">
        <v>14</v>
      </c>
      <c r="H57" s="25" t="str">
        <f>HYPERLINK("http://cxhz.hep.com.cn/ProfessionalProjectWebsite/html/projectDetail.html?id=449","指南链接")</f>
        <v>指南链接</v>
      </c>
    </row>
    <row r="58" spans="1:8" ht="87" customHeight="1">
      <c r="A58" s="20"/>
      <c r="B58" s="21" t="s">
        <v>15</v>
      </c>
      <c r="C58" s="22" t="s">
        <v>133</v>
      </c>
      <c r="D58" s="23">
        <v>6</v>
      </c>
      <c r="E58" s="21" t="s">
        <v>134</v>
      </c>
      <c r="F58" s="21" t="s">
        <v>135</v>
      </c>
      <c r="G58" s="24" t="s">
        <v>14</v>
      </c>
      <c r="H58" s="25" t="str">
        <f>HYPERLINK("http://cxhz.hep.com.cn/ProfessionalProjectWebsite/html/projectDetail.html?id=449","指南链接")</f>
        <v>指南链接</v>
      </c>
    </row>
    <row r="59" spans="1:8" ht="60">
      <c r="A59" s="20"/>
      <c r="B59" s="21" t="s">
        <v>31</v>
      </c>
      <c r="C59" s="22" t="s">
        <v>136</v>
      </c>
      <c r="D59" s="23">
        <v>6</v>
      </c>
      <c r="E59" s="21" t="s">
        <v>137</v>
      </c>
      <c r="F59" s="21" t="s">
        <v>135</v>
      </c>
      <c r="G59" s="24" t="s">
        <v>14</v>
      </c>
      <c r="H59" s="25" t="str">
        <f>HYPERLINK("http://cxhz.hep.com.cn/ProfessionalProjectWebsite/html/projectDetail.html?id=449","指南链接")</f>
        <v>指南链接</v>
      </c>
    </row>
    <row r="60" spans="1:8" ht="36">
      <c r="A60" s="20"/>
      <c r="B60" s="21" t="s">
        <v>18</v>
      </c>
      <c r="C60" s="22" t="s">
        <v>138</v>
      </c>
      <c r="D60" s="23">
        <v>3</v>
      </c>
      <c r="E60" s="21" t="s">
        <v>135</v>
      </c>
      <c r="F60" s="21" t="s">
        <v>135</v>
      </c>
      <c r="G60" s="24" t="s">
        <v>14</v>
      </c>
      <c r="H60" s="25" t="str">
        <f>HYPERLINK("http://cxhz.hep.com.cn/ProfessionalProjectWebsite/html/projectDetail.html?id=449","指南链接")</f>
        <v>指南链接</v>
      </c>
    </row>
    <row r="61" spans="1:8" ht="123.75" customHeight="1">
      <c r="A61" s="20" t="s">
        <v>139</v>
      </c>
      <c r="B61" s="21" t="s">
        <v>31</v>
      </c>
      <c r="C61" s="22" t="s">
        <v>140</v>
      </c>
      <c r="D61" s="23">
        <v>5</v>
      </c>
      <c r="E61" s="21" t="s">
        <v>141</v>
      </c>
      <c r="F61" s="21" t="s">
        <v>142</v>
      </c>
      <c r="G61" s="24" t="s">
        <v>14</v>
      </c>
      <c r="H61" s="25" t="str">
        <f>HYPERLINK("http://cxhz.hep.com.cn/ProfessionalProjectWebsite/html/projectDetail.html?id=442","指南链接")</f>
        <v>指南链接</v>
      </c>
    </row>
    <row r="62" spans="1:8" ht="132.75">
      <c r="A62" s="20"/>
      <c r="B62" s="21" t="s">
        <v>33</v>
      </c>
      <c r="C62" s="22" t="s">
        <v>143</v>
      </c>
      <c r="D62" s="23">
        <v>15</v>
      </c>
      <c r="E62" s="21" t="s">
        <v>144</v>
      </c>
      <c r="F62" s="21" t="s">
        <v>142</v>
      </c>
      <c r="G62" s="24" t="s">
        <v>14</v>
      </c>
      <c r="H62" s="25" t="str">
        <f>HYPERLINK("http://cxhz.hep.com.cn/ProfessionalProjectWebsite/html/projectDetail.html?id=442","指南链接")</f>
        <v>指南链接</v>
      </c>
    </row>
    <row r="63" spans="1:8" ht="72">
      <c r="A63" s="20"/>
      <c r="B63" s="21" t="s">
        <v>71</v>
      </c>
      <c r="C63" s="22" t="s">
        <v>145</v>
      </c>
      <c r="D63" s="23">
        <v>2</v>
      </c>
      <c r="E63" s="21" t="s">
        <v>146</v>
      </c>
      <c r="F63" s="21" t="s">
        <v>142</v>
      </c>
      <c r="G63" s="24" t="s">
        <v>14</v>
      </c>
      <c r="H63" s="25" t="str">
        <f>HYPERLINK("http://cxhz.hep.com.cn/ProfessionalProjectWebsite/html/projectDetail.html?id=442","指南链接")</f>
        <v>指南链接</v>
      </c>
    </row>
    <row r="64" spans="1:8" ht="60">
      <c r="A64" s="20" t="s">
        <v>147</v>
      </c>
      <c r="B64" s="21" t="s">
        <v>11</v>
      </c>
      <c r="C64" s="22" t="s">
        <v>148</v>
      </c>
      <c r="D64" s="23">
        <v>10</v>
      </c>
      <c r="E64" s="21" t="s">
        <v>149</v>
      </c>
      <c r="F64" s="21" t="s">
        <v>150</v>
      </c>
      <c r="G64" s="24" t="s">
        <v>14</v>
      </c>
      <c r="H64" s="25" t="str">
        <f>HYPERLINK("http://cxhz.hep.com.cn/ProfessionalProjectWebsite/html/projectDetail.html?id=268","指南链接")</f>
        <v>指南链接</v>
      </c>
    </row>
    <row r="65" spans="1:8" ht="114" customHeight="1">
      <c r="A65" s="20"/>
      <c r="B65" s="21" t="s">
        <v>15</v>
      </c>
      <c r="C65" s="22" t="s">
        <v>151</v>
      </c>
      <c r="D65" s="23">
        <v>20</v>
      </c>
      <c r="E65" s="21" t="s">
        <v>152</v>
      </c>
      <c r="F65" s="21" t="s">
        <v>150</v>
      </c>
      <c r="G65" s="24" t="s">
        <v>14</v>
      </c>
      <c r="H65" s="25" t="str">
        <f>HYPERLINK("http://cxhz.hep.com.cn/ProfessionalProjectWebsite/html/projectDetail.html?id=268","指南链接")</f>
        <v>指南链接</v>
      </c>
    </row>
    <row r="66" spans="1:8" ht="96">
      <c r="A66" s="20"/>
      <c r="B66" s="21" t="s">
        <v>31</v>
      </c>
      <c r="C66" s="22" t="s">
        <v>153</v>
      </c>
      <c r="D66" s="23">
        <v>10</v>
      </c>
      <c r="E66" s="21" t="s">
        <v>152</v>
      </c>
      <c r="F66" s="21" t="s">
        <v>150</v>
      </c>
      <c r="G66" s="24" t="s">
        <v>14</v>
      </c>
      <c r="H66" s="25" t="str">
        <f>HYPERLINK("http://cxhz.hep.com.cn/ProfessionalProjectWebsite/html/projectDetail.html?id=268","指南链接")</f>
        <v>指南链接</v>
      </c>
    </row>
    <row r="67" spans="1:8" ht="90" customHeight="1">
      <c r="A67" s="20"/>
      <c r="B67" s="21" t="s">
        <v>33</v>
      </c>
      <c r="C67" s="22" t="s">
        <v>154</v>
      </c>
      <c r="D67" s="23">
        <v>20</v>
      </c>
      <c r="E67" s="21" t="s">
        <v>152</v>
      </c>
      <c r="F67" s="21" t="s">
        <v>150</v>
      </c>
      <c r="G67" s="24" t="s">
        <v>14</v>
      </c>
      <c r="H67" s="25" t="str">
        <f>HYPERLINK("http://cxhz.hep.com.cn/ProfessionalProjectWebsite/html/projectDetail.html?id=268","指南链接")</f>
        <v>指南链接</v>
      </c>
    </row>
    <row r="68" spans="1:8" ht="72">
      <c r="A68" s="20"/>
      <c r="B68" s="21" t="s">
        <v>18</v>
      </c>
      <c r="C68" s="22" t="s">
        <v>155</v>
      </c>
      <c r="D68" s="23">
        <v>20</v>
      </c>
      <c r="E68" s="21" t="s">
        <v>156</v>
      </c>
      <c r="F68" s="21" t="s">
        <v>150</v>
      </c>
      <c r="G68" s="24" t="s">
        <v>14</v>
      </c>
      <c r="H68" s="25" t="str">
        <f>HYPERLINK("http://cxhz.hep.com.cn/ProfessionalProjectWebsite/html/projectDetail.html?id=268","指南链接")</f>
        <v>指南链接</v>
      </c>
    </row>
    <row r="69" spans="1:8" ht="52.5" customHeight="1">
      <c r="A69" s="20" t="s">
        <v>157</v>
      </c>
      <c r="B69" s="21" t="s">
        <v>15</v>
      </c>
      <c r="C69" s="22" t="s">
        <v>158</v>
      </c>
      <c r="D69" s="23">
        <v>2</v>
      </c>
      <c r="E69" s="21" t="s">
        <v>159</v>
      </c>
      <c r="F69" s="21" t="s">
        <v>159</v>
      </c>
      <c r="G69" s="24" t="s">
        <v>14</v>
      </c>
      <c r="H69" s="25" t="str">
        <f>HYPERLINK("http://cxhz.hep.com.cn/ProfessionalProjectWebsite/html/projectDetail.html?id=481","指南链接")</f>
        <v>指南链接</v>
      </c>
    </row>
    <row r="70" spans="1:8" ht="51" customHeight="1">
      <c r="A70" s="20"/>
      <c r="B70" s="21" t="s">
        <v>31</v>
      </c>
      <c r="C70" s="22" t="s">
        <v>160</v>
      </c>
      <c r="D70" s="23">
        <v>20</v>
      </c>
      <c r="E70" s="21" t="s">
        <v>159</v>
      </c>
      <c r="F70" s="21" t="s">
        <v>159</v>
      </c>
      <c r="G70" s="24" t="s">
        <v>14</v>
      </c>
      <c r="H70" s="25" t="str">
        <f>HYPERLINK("http://cxhz.hep.com.cn/ProfessionalProjectWebsite/html/projectDetail.html?id=481","指南链接")</f>
        <v>指南链接</v>
      </c>
    </row>
    <row r="71" spans="1:8" ht="45" customHeight="1">
      <c r="A71" s="20"/>
      <c r="B71" s="21" t="s">
        <v>33</v>
      </c>
      <c r="C71" s="22" t="s">
        <v>161</v>
      </c>
      <c r="D71" s="23">
        <v>20</v>
      </c>
      <c r="E71" s="21" t="s">
        <v>159</v>
      </c>
      <c r="F71" s="21" t="s">
        <v>159</v>
      </c>
      <c r="G71" s="24" t="s">
        <v>14</v>
      </c>
      <c r="H71" s="25" t="str">
        <f>HYPERLINK("http://cxhz.hep.com.cn/ProfessionalProjectWebsite/html/projectDetail.html?id=481","指南链接")</f>
        <v>指南链接</v>
      </c>
    </row>
    <row r="72" spans="1:8" ht="160.5" customHeight="1">
      <c r="A72" s="20" t="s">
        <v>162</v>
      </c>
      <c r="B72" s="21" t="s">
        <v>15</v>
      </c>
      <c r="C72" s="22" t="s">
        <v>163</v>
      </c>
      <c r="D72" s="23">
        <v>6</v>
      </c>
      <c r="E72" s="21" t="s">
        <v>164</v>
      </c>
      <c r="F72" s="21" t="s">
        <v>165</v>
      </c>
      <c r="G72" s="24" t="s">
        <v>14</v>
      </c>
      <c r="H72" s="25" t="str">
        <f>HYPERLINK("http://cxhz.hep.com.cn/ProfessionalProjectWebsite/html/projectDetail.html?id=456","指南链接")</f>
        <v>指南链接</v>
      </c>
    </row>
    <row r="73" spans="1:8" ht="84">
      <c r="A73" s="20" t="s">
        <v>166</v>
      </c>
      <c r="B73" s="21" t="s">
        <v>15</v>
      </c>
      <c r="C73" s="22" t="s">
        <v>167</v>
      </c>
      <c r="D73" s="23">
        <v>10</v>
      </c>
      <c r="E73" s="21" t="s">
        <v>168</v>
      </c>
      <c r="F73" s="21" t="s">
        <v>169</v>
      </c>
      <c r="G73" s="24" t="s">
        <v>14</v>
      </c>
      <c r="H73" s="25" t="str">
        <f aca="true" t="shared" si="2" ref="H73:H78">HYPERLINK("http://cxhz.hep.com.cn/ProfessionalProjectWebsite/html/projectDetail.html?id=226","指南链接")</f>
        <v>指南链接</v>
      </c>
    </row>
    <row r="74" spans="1:8" ht="66" customHeight="1">
      <c r="A74" s="20"/>
      <c r="B74" s="21" t="s">
        <v>20</v>
      </c>
      <c r="C74" s="22" t="s">
        <v>170</v>
      </c>
      <c r="D74" s="23">
        <v>20</v>
      </c>
      <c r="E74" s="21" t="s">
        <v>171</v>
      </c>
      <c r="F74" s="21" t="s">
        <v>169</v>
      </c>
      <c r="G74" s="24" t="s">
        <v>14</v>
      </c>
      <c r="H74" s="25" t="str">
        <f t="shared" si="2"/>
        <v>指南链接</v>
      </c>
    </row>
    <row r="75" spans="1:8" ht="66.75" customHeight="1">
      <c r="A75" s="20"/>
      <c r="B75" s="21" t="s">
        <v>31</v>
      </c>
      <c r="C75" s="22" t="s">
        <v>172</v>
      </c>
      <c r="D75" s="23">
        <v>20</v>
      </c>
      <c r="E75" s="21" t="s">
        <v>173</v>
      </c>
      <c r="F75" s="21" t="s">
        <v>174</v>
      </c>
      <c r="G75" s="24" t="s">
        <v>14</v>
      </c>
      <c r="H75" s="25" t="str">
        <f t="shared" si="2"/>
        <v>指南链接</v>
      </c>
    </row>
    <row r="76" spans="1:8" ht="84">
      <c r="A76" s="20"/>
      <c r="B76" s="21" t="s">
        <v>33</v>
      </c>
      <c r="C76" s="22" t="s">
        <v>175</v>
      </c>
      <c r="D76" s="23">
        <v>10</v>
      </c>
      <c r="E76" s="21" t="s">
        <v>176</v>
      </c>
      <c r="F76" s="21" t="s">
        <v>169</v>
      </c>
      <c r="G76" s="24" t="s">
        <v>14</v>
      </c>
      <c r="H76" s="25" t="str">
        <f t="shared" si="2"/>
        <v>指南链接</v>
      </c>
    </row>
    <row r="77" spans="1:8" ht="85.5" customHeight="1">
      <c r="A77" s="20"/>
      <c r="B77" s="21" t="s">
        <v>18</v>
      </c>
      <c r="C77" s="22" t="s">
        <v>177</v>
      </c>
      <c r="D77" s="23">
        <v>20</v>
      </c>
      <c r="E77" s="21" t="s">
        <v>176</v>
      </c>
      <c r="F77" s="21" t="s">
        <v>169</v>
      </c>
      <c r="G77" s="24" t="s">
        <v>14</v>
      </c>
      <c r="H77" s="25" t="str">
        <f t="shared" si="2"/>
        <v>指南链接</v>
      </c>
    </row>
    <row r="78" spans="1:8" ht="78.75" customHeight="1">
      <c r="A78" s="20"/>
      <c r="B78" s="21" t="s">
        <v>178</v>
      </c>
      <c r="C78" s="22" t="s">
        <v>179</v>
      </c>
      <c r="D78" s="23">
        <v>20</v>
      </c>
      <c r="E78" s="21" t="s">
        <v>180</v>
      </c>
      <c r="F78" s="21" t="s">
        <v>169</v>
      </c>
      <c r="G78" s="24" t="s">
        <v>14</v>
      </c>
      <c r="H78" s="25" t="str">
        <f t="shared" si="2"/>
        <v>指南链接</v>
      </c>
    </row>
    <row r="79" spans="1:8" ht="64.5" customHeight="1">
      <c r="A79" s="20" t="s">
        <v>181</v>
      </c>
      <c r="B79" s="21" t="s">
        <v>15</v>
      </c>
      <c r="C79" s="22" t="s">
        <v>182</v>
      </c>
      <c r="D79" s="23">
        <v>20</v>
      </c>
      <c r="E79" s="21" t="s">
        <v>183</v>
      </c>
      <c r="F79" s="21" t="s">
        <v>184</v>
      </c>
      <c r="G79" s="24" t="s">
        <v>14</v>
      </c>
      <c r="H79" s="25" t="str">
        <f>HYPERLINK("http://cxhz.hep.com.cn/ProfessionalProjectWebsite/html/projectDetail.html?id=222","指南链接")</f>
        <v>指南链接</v>
      </c>
    </row>
    <row r="80" spans="1:8" ht="132">
      <c r="A80" s="20" t="s">
        <v>185</v>
      </c>
      <c r="B80" s="21" t="s">
        <v>15</v>
      </c>
      <c r="C80" s="22" t="s">
        <v>186</v>
      </c>
      <c r="D80" s="23">
        <v>15</v>
      </c>
      <c r="E80" s="21" t="s">
        <v>187</v>
      </c>
      <c r="F80" s="21" t="s">
        <v>30</v>
      </c>
      <c r="G80" s="24" t="s">
        <v>14</v>
      </c>
      <c r="H80" s="25" t="str">
        <f>HYPERLINK("http://cxhz.hep.com.cn/ProfessionalProjectWebsite/html/projectDetail.html?id=466","指南链接")</f>
        <v>指南链接</v>
      </c>
    </row>
    <row r="81" spans="1:8" ht="132.75" customHeight="1">
      <c r="A81" s="20"/>
      <c r="B81" s="21" t="s">
        <v>33</v>
      </c>
      <c r="C81" s="22" t="s">
        <v>188</v>
      </c>
      <c r="D81" s="23">
        <v>15</v>
      </c>
      <c r="E81" s="21" t="s">
        <v>187</v>
      </c>
      <c r="F81" s="21" t="s">
        <v>30</v>
      </c>
      <c r="G81" s="24" t="s">
        <v>14</v>
      </c>
      <c r="H81" s="25" t="str">
        <f>HYPERLINK("http://cxhz.hep.com.cn/ProfessionalProjectWebsite/html/projectDetail.html?id=466","指南链接")</f>
        <v>指南链接</v>
      </c>
    </row>
    <row r="82" spans="1:8" ht="72">
      <c r="A82" s="20" t="s">
        <v>189</v>
      </c>
      <c r="B82" s="21" t="s">
        <v>18</v>
      </c>
      <c r="C82" s="22" t="s">
        <v>190</v>
      </c>
      <c r="D82" s="23">
        <v>2</v>
      </c>
      <c r="E82" s="21" t="s">
        <v>191</v>
      </c>
      <c r="F82" s="21" t="s">
        <v>192</v>
      </c>
      <c r="G82" s="21" t="s">
        <v>193</v>
      </c>
      <c r="H82" s="25" t="str">
        <f>HYPERLINK("http://cxhz.hep.com.cn/ProfessionalProjectWebsite/html/projectDetail.html?id=277","指南链接")</f>
        <v>指南链接</v>
      </c>
    </row>
    <row r="83" spans="1:8" ht="60">
      <c r="A83" s="20" t="s">
        <v>194</v>
      </c>
      <c r="B83" s="21" t="s">
        <v>15</v>
      </c>
      <c r="C83" s="22" t="s">
        <v>195</v>
      </c>
      <c r="D83" s="23">
        <v>8</v>
      </c>
      <c r="E83" s="21" t="s">
        <v>196</v>
      </c>
      <c r="F83" s="21" t="s">
        <v>197</v>
      </c>
      <c r="G83" s="24" t="s">
        <v>14</v>
      </c>
      <c r="H83" s="25" t="str">
        <f>HYPERLINK("http://cxhz.hep.com.cn/ProfessionalProjectWebsite/html/projectDetail.html?id=229","指南链接")</f>
        <v>指南链接</v>
      </c>
    </row>
    <row r="84" spans="1:8" ht="66" customHeight="1">
      <c r="A84" s="20"/>
      <c r="B84" s="21" t="s">
        <v>31</v>
      </c>
      <c r="C84" s="22" t="s">
        <v>198</v>
      </c>
      <c r="D84" s="23">
        <v>6</v>
      </c>
      <c r="E84" s="21" t="s">
        <v>196</v>
      </c>
      <c r="F84" s="21" t="s">
        <v>197</v>
      </c>
      <c r="G84" s="24" t="s">
        <v>14</v>
      </c>
      <c r="H84" s="25" t="str">
        <f>HYPERLINK("http://cxhz.hep.com.cn/ProfessionalProjectWebsite/html/projectDetail.html?id=229","指南链接")</f>
        <v>指南链接</v>
      </c>
    </row>
    <row r="85" spans="1:8" ht="96">
      <c r="A85" s="20"/>
      <c r="B85" s="21" t="s">
        <v>33</v>
      </c>
      <c r="C85" s="22" t="s">
        <v>199</v>
      </c>
      <c r="D85" s="23">
        <v>5</v>
      </c>
      <c r="E85" s="21" t="s">
        <v>196</v>
      </c>
      <c r="F85" s="21" t="s">
        <v>197</v>
      </c>
      <c r="G85" s="24" t="s">
        <v>14</v>
      </c>
      <c r="H85" s="25" t="str">
        <f>HYPERLINK("http://cxhz.hep.com.cn/ProfessionalProjectWebsite/html/projectDetail.html?id=229","指南链接")</f>
        <v>指南链接</v>
      </c>
    </row>
    <row r="86" spans="1:8" ht="72">
      <c r="A86" s="20"/>
      <c r="B86" s="21" t="s">
        <v>71</v>
      </c>
      <c r="C86" s="22" t="s">
        <v>200</v>
      </c>
      <c r="D86" s="23">
        <v>3</v>
      </c>
      <c r="E86" s="21" t="s">
        <v>196</v>
      </c>
      <c r="F86" s="21" t="s">
        <v>197</v>
      </c>
      <c r="G86" s="24" t="s">
        <v>14</v>
      </c>
      <c r="H86" s="25" t="str">
        <f>HYPERLINK("http://cxhz.hep.com.cn/ProfessionalProjectWebsite/html/projectDetail.html?id=229","指南链接")</f>
        <v>指南链接</v>
      </c>
    </row>
    <row r="87" spans="1:8" ht="147.75" customHeight="1">
      <c r="A87" s="20" t="s">
        <v>201</v>
      </c>
      <c r="B87" s="21" t="s">
        <v>11</v>
      </c>
      <c r="C87" s="22" t="s">
        <v>202</v>
      </c>
      <c r="D87" s="23">
        <v>18</v>
      </c>
      <c r="E87" s="21" t="s">
        <v>203</v>
      </c>
      <c r="F87" s="21" t="s">
        <v>204</v>
      </c>
      <c r="G87" s="24" t="s">
        <v>14</v>
      </c>
      <c r="H87" s="25" t="str">
        <f>HYPERLINK("http://cxhz.hep.com.cn/ProfessionalProjectWebsite/html/projectDetail.html?id=465","指南链接")</f>
        <v>指南链接</v>
      </c>
    </row>
    <row r="88" spans="1:8" ht="84">
      <c r="A88" s="20"/>
      <c r="B88" s="21" t="s">
        <v>15</v>
      </c>
      <c r="C88" s="22" t="s">
        <v>205</v>
      </c>
      <c r="D88" s="23">
        <v>83</v>
      </c>
      <c r="E88" s="21" t="s">
        <v>206</v>
      </c>
      <c r="F88" s="21" t="s">
        <v>206</v>
      </c>
      <c r="G88" s="24" t="s">
        <v>14</v>
      </c>
      <c r="H88" s="25" t="str">
        <f>HYPERLINK("http://cxhz.hep.com.cn/ProfessionalProjectWebsite/html/projectDetail.html?id=465","指南链接")</f>
        <v>指南链接</v>
      </c>
    </row>
    <row r="89" spans="1:8" ht="96">
      <c r="A89" s="20" t="s">
        <v>207</v>
      </c>
      <c r="B89" s="21" t="s">
        <v>178</v>
      </c>
      <c r="C89" s="22" t="s">
        <v>208</v>
      </c>
      <c r="D89" s="23">
        <v>15</v>
      </c>
      <c r="E89" s="21" t="s">
        <v>209</v>
      </c>
      <c r="F89" s="24" t="s">
        <v>14</v>
      </c>
      <c r="G89" s="21" t="s">
        <v>117</v>
      </c>
      <c r="H89" s="25" t="str">
        <f>HYPERLINK("http://cxhz.hep.com.cn/ProfessionalProjectWebsite/html/projectDetail.html?id=440","指南链接")</f>
        <v>指南链接</v>
      </c>
    </row>
    <row r="90" spans="1:8" ht="48">
      <c r="A90" s="20"/>
      <c r="B90" s="21" t="s">
        <v>31</v>
      </c>
      <c r="C90" s="22" t="s">
        <v>210</v>
      </c>
      <c r="D90" s="23">
        <v>15</v>
      </c>
      <c r="E90" s="21" t="s">
        <v>211</v>
      </c>
      <c r="F90" s="21" t="s">
        <v>117</v>
      </c>
      <c r="G90" s="24" t="s">
        <v>14</v>
      </c>
      <c r="H90" s="25" t="str">
        <f>HYPERLINK("http://cxhz.hep.com.cn/ProfessionalProjectWebsite/html/projectDetail.html?id=440","指南链接")</f>
        <v>指南链接</v>
      </c>
    </row>
    <row r="91" spans="1:8" ht="111.75" customHeight="1">
      <c r="A91" s="20"/>
      <c r="B91" s="21" t="s">
        <v>71</v>
      </c>
      <c r="C91" s="22" t="s">
        <v>212</v>
      </c>
      <c r="D91" s="23">
        <v>20</v>
      </c>
      <c r="E91" s="21" t="s">
        <v>213</v>
      </c>
      <c r="F91" s="21" t="s">
        <v>117</v>
      </c>
      <c r="G91" s="24" t="s">
        <v>14</v>
      </c>
      <c r="H91" s="25" t="str">
        <f>HYPERLINK("http://cxhz.hep.com.cn/ProfessionalProjectWebsite/html/projectDetail.html?id=440","指南链接")</f>
        <v>指南链接</v>
      </c>
    </row>
    <row r="92" spans="1:8" ht="96">
      <c r="A92" s="20" t="s">
        <v>214</v>
      </c>
      <c r="B92" s="21" t="s">
        <v>15</v>
      </c>
      <c r="C92" s="22" t="s">
        <v>215</v>
      </c>
      <c r="D92" s="23">
        <v>6</v>
      </c>
      <c r="E92" s="21" t="s">
        <v>216</v>
      </c>
      <c r="F92" s="21" t="s">
        <v>30</v>
      </c>
      <c r="G92" s="24" t="s">
        <v>14</v>
      </c>
      <c r="H92" s="25" t="str">
        <f>HYPERLINK("http://cxhz.hep.com.cn/ProfessionalProjectWebsite/html/projectDetail.html?id=316","指南链接")</f>
        <v>指南链接</v>
      </c>
    </row>
    <row r="93" spans="1:8" ht="72">
      <c r="A93" s="20"/>
      <c r="B93" s="21" t="s">
        <v>33</v>
      </c>
      <c r="C93" s="22" t="s">
        <v>217</v>
      </c>
      <c r="D93" s="23">
        <v>2</v>
      </c>
      <c r="E93" s="21" t="s">
        <v>216</v>
      </c>
      <c r="F93" s="21" t="s">
        <v>216</v>
      </c>
      <c r="G93" s="24" t="s">
        <v>14</v>
      </c>
      <c r="H93" s="25" t="str">
        <f>HYPERLINK("http://cxhz.hep.com.cn/ProfessionalProjectWebsite/html/projectDetail.html?id=318","指南链接")</f>
        <v>指南链接</v>
      </c>
    </row>
    <row r="94" spans="1:8" ht="41.25" customHeight="1">
      <c r="A94" s="20" t="s">
        <v>218</v>
      </c>
      <c r="B94" s="21" t="s">
        <v>11</v>
      </c>
      <c r="C94" s="22" t="s">
        <v>219</v>
      </c>
      <c r="D94" s="23">
        <v>5</v>
      </c>
      <c r="E94" s="21" t="s">
        <v>220</v>
      </c>
      <c r="F94" s="21" t="s">
        <v>221</v>
      </c>
      <c r="G94" s="24" t="s">
        <v>14</v>
      </c>
      <c r="H94" s="25" t="str">
        <f>HYPERLINK("http://cxhz.hep.com.cn/ProfessionalProjectWebsite/html/projectDetail.html?id=373","指南链接")</f>
        <v>指南链接</v>
      </c>
    </row>
    <row r="95" spans="1:8" ht="75.75" customHeight="1">
      <c r="A95" s="20"/>
      <c r="B95" s="21" t="s">
        <v>15</v>
      </c>
      <c r="C95" s="22" t="s">
        <v>222</v>
      </c>
      <c r="D95" s="23">
        <v>10</v>
      </c>
      <c r="E95" s="21" t="s">
        <v>223</v>
      </c>
      <c r="F95" s="21" t="s">
        <v>221</v>
      </c>
      <c r="G95" s="24" t="s">
        <v>14</v>
      </c>
      <c r="H95" s="25" t="str">
        <f>HYPERLINK("http://cxhz.hep.com.cn/ProfessionalProjectWebsite/html/projectDetail.html?id=373","指南链接")</f>
        <v>指南链接</v>
      </c>
    </row>
    <row r="96" spans="1:8" ht="99" customHeight="1">
      <c r="A96" s="20"/>
      <c r="B96" s="21" t="s">
        <v>31</v>
      </c>
      <c r="C96" s="22" t="s">
        <v>224</v>
      </c>
      <c r="D96" s="23">
        <v>5</v>
      </c>
      <c r="E96" s="21" t="s">
        <v>225</v>
      </c>
      <c r="F96" s="21" t="s">
        <v>221</v>
      </c>
      <c r="G96" s="24" t="s">
        <v>14</v>
      </c>
      <c r="H96" s="25" t="str">
        <f>HYPERLINK("http://cxhz.hep.com.cn/ProfessionalProjectWebsite/html/projectDetail.html?id=373","指南链接")</f>
        <v>指南链接</v>
      </c>
    </row>
    <row r="97" spans="1:8" ht="75.75" customHeight="1">
      <c r="A97" s="20"/>
      <c r="B97" s="21" t="s">
        <v>71</v>
      </c>
      <c r="C97" s="22" t="s">
        <v>226</v>
      </c>
      <c r="D97" s="23">
        <v>5</v>
      </c>
      <c r="E97" s="21" t="s">
        <v>227</v>
      </c>
      <c r="F97" s="21" t="s">
        <v>221</v>
      </c>
      <c r="G97" s="21" t="s">
        <v>221</v>
      </c>
      <c r="H97" s="25" t="str">
        <f>HYPERLINK("http://cxhz.hep.com.cn/ProfessionalProjectWebsite/html/projectDetail.html?id=373","指南链接")</f>
        <v>指南链接</v>
      </c>
    </row>
    <row r="98" spans="1:8" ht="40.5" customHeight="1">
      <c r="A98" s="20"/>
      <c r="B98" s="21" t="s">
        <v>18</v>
      </c>
      <c r="C98" s="22" t="s">
        <v>228</v>
      </c>
      <c r="D98" s="23">
        <v>5</v>
      </c>
      <c r="E98" s="21" t="s">
        <v>220</v>
      </c>
      <c r="F98" s="21" t="s">
        <v>221</v>
      </c>
      <c r="G98" s="21" t="s">
        <v>221</v>
      </c>
      <c r="H98" s="25" t="str">
        <f>HYPERLINK("http://cxhz.hep.com.cn/ProfessionalProjectWebsite/html/projectDetail.html?id=373","指南链接")</f>
        <v>指南链接</v>
      </c>
    </row>
    <row r="99" spans="1:8" s="6" customFormat="1" ht="36">
      <c r="A99" s="20" t="s">
        <v>229</v>
      </c>
      <c r="B99" s="21" t="s">
        <v>15</v>
      </c>
      <c r="C99" s="22" t="s">
        <v>230</v>
      </c>
      <c r="D99" s="23">
        <v>4</v>
      </c>
      <c r="E99" s="21" t="s">
        <v>231</v>
      </c>
      <c r="F99" s="21" t="s">
        <v>231</v>
      </c>
      <c r="G99" s="24" t="s">
        <v>14</v>
      </c>
      <c r="H99" s="25" t="str">
        <f>HYPERLINK("http://cxhz.hep.com.cn/ProfessionalProjectWebsite/html/projectDetail.html?id=323","指南链接")</f>
        <v>指南链接</v>
      </c>
    </row>
    <row r="100" spans="1:8" s="6" customFormat="1" ht="36">
      <c r="A100" s="20"/>
      <c r="B100" s="21" t="s">
        <v>31</v>
      </c>
      <c r="C100" s="22" t="s">
        <v>232</v>
      </c>
      <c r="D100" s="23">
        <v>5</v>
      </c>
      <c r="E100" s="21" t="s">
        <v>233</v>
      </c>
      <c r="F100" s="21" t="s">
        <v>231</v>
      </c>
      <c r="G100" s="24" t="s">
        <v>14</v>
      </c>
      <c r="H100" s="25" t="str">
        <f>HYPERLINK("http://cxhz.hep.com.cn/ProfessionalProjectWebsite/html/projectDetail.html?id=323","指南链接")</f>
        <v>指南链接</v>
      </c>
    </row>
    <row r="101" spans="1:8" s="6" customFormat="1" ht="96">
      <c r="A101" s="20" t="s">
        <v>234</v>
      </c>
      <c r="B101" s="21" t="s">
        <v>11</v>
      </c>
      <c r="C101" s="22" t="s">
        <v>235</v>
      </c>
      <c r="D101" s="23">
        <v>20</v>
      </c>
      <c r="E101" s="21" t="s">
        <v>236</v>
      </c>
      <c r="F101" s="21" t="s">
        <v>237</v>
      </c>
      <c r="G101" s="24" t="s">
        <v>14</v>
      </c>
      <c r="H101" s="25" t="str">
        <f>HYPERLINK("http://cxhz.hep.com.cn/ProfessionalProjectWebsite/html/projectDetail.html?id=459","指南链接")</f>
        <v>指南链接</v>
      </c>
    </row>
    <row r="102" spans="1:8" s="6" customFormat="1" ht="60">
      <c r="A102" s="20"/>
      <c r="B102" s="21" t="s">
        <v>33</v>
      </c>
      <c r="C102" s="22" t="s">
        <v>238</v>
      </c>
      <c r="D102" s="23">
        <v>50</v>
      </c>
      <c r="E102" s="21" t="s">
        <v>239</v>
      </c>
      <c r="F102" s="21" t="s">
        <v>240</v>
      </c>
      <c r="G102" s="24" t="s">
        <v>14</v>
      </c>
      <c r="H102" s="25" t="str">
        <f>HYPERLINK("http://cxhz.hep.com.cn/ProfessionalProjectWebsite/html/projectDetail.html?id=459","指南链接")</f>
        <v>指南链接</v>
      </c>
    </row>
    <row r="103" spans="1:8" s="6" customFormat="1" ht="96">
      <c r="A103" s="20" t="s">
        <v>241</v>
      </c>
      <c r="B103" s="21" t="s">
        <v>11</v>
      </c>
      <c r="C103" s="22" t="s">
        <v>242</v>
      </c>
      <c r="D103" s="23">
        <v>5</v>
      </c>
      <c r="E103" s="21" t="s">
        <v>243</v>
      </c>
      <c r="F103" s="21" t="s">
        <v>243</v>
      </c>
      <c r="G103" s="24" t="s">
        <v>14</v>
      </c>
      <c r="H103" s="25" t="str">
        <f>HYPERLINK("http://cxhz.hep.com.cn/ProfessionalProjectWebsite/html/projectDetail.html?id=338","指南链接")</f>
        <v>指南链接</v>
      </c>
    </row>
    <row r="104" spans="1:8" s="6" customFormat="1" ht="123" customHeight="1">
      <c r="A104" s="20"/>
      <c r="B104" s="21" t="s">
        <v>15</v>
      </c>
      <c r="C104" s="22" t="s">
        <v>244</v>
      </c>
      <c r="D104" s="23">
        <v>5</v>
      </c>
      <c r="E104" s="21" t="s">
        <v>243</v>
      </c>
      <c r="F104" s="21" t="s">
        <v>243</v>
      </c>
      <c r="G104" s="24" t="s">
        <v>14</v>
      </c>
      <c r="H104" s="25" t="str">
        <f>HYPERLINK("http://cxhz.hep.com.cn/ProfessionalProjectWebsite/html/projectDetail.html?id=240","指南链接")</f>
        <v>指南链接</v>
      </c>
    </row>
    <row r="105" spans="1:8" s="6" customFormat="1" ht="99.75" customHeight="1">
      <c r="A105" s="20"/>
      <c r="B105" s="21" t="s">
        <v>31</v>
      </c>
      <c r="C105" s="22" t="s">
        <v>245</v>
      </c>
      <c r="D105" s="23">
        <v>10</v>
      </c>
      <c r="E105" s="21" t="s">
        <v>243</v>
      </c>
      <c r="F105" s="21" t="s">
        <v>243</v>
      </c>
      <c r="G105" s="24" t="s">
        <v>14</v>
      </c>
      <c r="H105" s="25" t="str">
        <f>HYPERLINK("http://cxhz.hep.com.cn/ProfessionalProjectWebsite/html/projectDetail.html?id=243","指南链接")</f>
        <v>指南链接</v>
      </c>
    </row>
    <row r="106" spans="1:8" s="6" customFormat="1" ht="123" customHeight="1">
      <c r="A106" s="20"/>
      <c r="B106" s="21" t="s">
        <v>33</v>
      </c>
      <c r="C106" s="22" t="s">
        <v>246</v>
      </c>
      <c r="D106" s="23">
        <v>10</v>
      </c>
      <c r="E106" s="21" t="s">
        <v>243</v>
      </c>
      <c r="F106" s="21" t="s">
        <v>243</v>
      </c>
      <c r="G106" s="24" t="s">
        <v>14</v>
      </c>
      <c r="H106" s="25" t="str">
        <f>HYPERLINK("http://cxhz.hep.com.cn/ProfessionalProjectWebsite/html/projectDetail.html?id=245","指南链接")</f>
        <v>指南链接</v>
      </c>
    </row>
    <row r="107" spans="1:8" s="6" customFormat="1" ht="96">
      <c r="A107" s="20"/>
      <c r="B107" s="21" t="s">
        <v>71</v>
      </c>
      <c r="C107" s="22" t="s">
        <v>247</v>
      </c>
      <c r="D107" s="23">
        <v>20</v>
      </c>
      <c r="E107" s="21" t="s">
        <v>243</v>
      </c>
      <c r="F107" s="21" t="s">
        <v>243</v>
      </c>
      <c r="G107" s="24" t="s">
        <v>14</v>
      </c>
      <c r="H107" s="25" t="str">
        <f>HYPERLINK("http://cxhz.hep.com.cn/ProfessionalProjectWebsite/html/projectDetail.html?id=246","指南链接")</f>
        <v>指南链接</v>
      </c>
    </row>
    <row r="108" spans="1:8" s="6" customFormat="1" ht="126" customHeight="1">
      <c r="A108" s="20"/>
      <c r="B108" s="21" t="s">
        <v>18</v>
      </c>
      <c r="C108" s="22" t="s">
        <v>248</v>
      </c>
      <c r="D108" s="23">
        <v>5</v>
      </c>
      <c r="E108" s="21" t="s">
        <v>243</v>
      </c>
      <c r="F108" s="21" t="s">
        <v>243</v>
      </c>
      <c r="G108" s="24" t="s">
        <v>14</v>
      </c>
      <c r="H108" s="25" t="str">
        <f>HYPERLINK("http://cxhz.hep.com.cn/ProfessionalProjectWebsite/html/projectDetail.html?id=247","指南链接")</f>
        <v>指南链接</v>
      </c>
    </row>
    <row r="109" spans="1:8" ht="171.75" customHeight="1">
      <c r="A109" s="20" t="s">
        <v>249</v>
      </c>
      <c r="B109" s="21" t="s">
        <v>15</v>
      </c>
      <c r="C109" s="22" t="s">
        <v>250</v>
      </c>
      <c r="D109" s="23">
        <v>50</v>
      </c>
      <c r="E109" s="21" t="s">
        <v>251</v>
      </c>
      <c r="F109" s="21" t="s">
        <v>252</v>
      </c>
      <c r="G109" s="24" t="s">
        <v>14</v>
      </c>
      <c r="H109" s="25" t="str">
        <f>HYPERLINK("http://cxhz.hep.com.cn/ProfessionalProjectWebsite/html/projectDetail.html?id=351","指南链接")</f>
        <v>指南链接</v>
      </c>
    </row>
    <row r="110" spans="1:8" ht="168">
      <c r="A110" s="20"/>
      <c r="B110" s="21" t="s">
        <v>33</v>
      </c>
      <c r="C110" s="22" t="s">
        <v>253</v>
      </c>
      <c r="D110" s="23">
        <v>30</v>
      </c>
      <c r="E110" s="21" t="s">
        <v>251</v>
      </c>
      <c r="F110" s="21" t="s">
        <v>252</v>
      </c>
      <c r="G110" s="24" t="s">
        <v>14</v>
      </c>
      <c r="H110" s="25" t="str">
        <f>HYPERLINK("http://cxhz.hep.com.cn/ProfessionalProjectWebsite/html/projectDetail.html?id=351","指南链接")</f>
        <v>指南链接</v>
      </c>
    </row>
    <row r="111" spans="1:8" ht="180.75" customHeight="1">
      <c r="A111" s="20"/>
      <c r="B111" s="21" t="s">
        <v>71</v>
      </c>
      <c r="C111" s="22" t="s">
        <v>254</v>
      </c>
      <c r="D111" s="23">
        <v>39</v>
      </c>
      <c r="E111" s="21" t="s">
        <v>251</v>
      </c>
      <c r="F111" s="21" t="s">
        <v>252</v>
      </c>
      <c r="G111" s="24" t="s">
        <v>14</v>
      </c>
      <c r="H111" s="25" t="str">
        <f>HYPERLINK("http://cxhz.hep.com.cn/ProfessionalProjectWebsite/html/projectDetail.html?id=351","指南链接")</f>
        <v>指南链接</v>
      </c>
    </row>
    <row r="112" spans="1:8" ht="96">
      <c r="A112" s="20" t="s">
        <v>255</v>
      </c>
      <c r="B112" s="21" t="s">
        <v>15</v>
      </c>
      <c r="C112" s="22" t="s">
        <v>256</v>
      </c>
      <c r="D112" s="23">
        <v>29</v>
      </c>
      <c r="E112" s="21" t="s">
        <v>257</v>
      </c>
      <c r="F112" s="21" t="s">
        <v>257</v>
      </c>
      <c r="G112" s="24" t="s">
        <v>14</v>
      </c>
      <c r="H112" s="25" t="str">
        <f>HYPERLINK("http://cxhz.hep.com.cn/ProfessionalProjectWebsite/html/projectDetail.html?id=346","指南链接")</f>
        <v>指南链接</v>
      </c>
    </row>
    <row r="113" spans="1:8" ht="102.75" customHeight="1">
      <c r="A113" s="20"/>
      <c r="B113" s="21" t="s">
        <v>31</v>
      </c>
      <c r="C113" s="22" t="s">
        <v>258</v>
      </c>
      <c r="D113" s="23">
        <v>3</v>
      </c>
      <c r="E113" s="21" t="s">
        <v>259</v>
      </c>
      <c r="F113" s="21" t="s">
        <v>259</v>
      </c>
      <c r="G113" s="24" t="s">
        <v>14</v>
      </c>
      <c r="H113" s="25" t="str">
        <f>HYPERLINK("http://cxhz.hep.com.cn/ProfessionalProjectWebsite/html/projectDetail.html?id=346","指南链接")</f>
        <v>指南链接</v>
      </c>
    </row>
    <row r="114" spans="1:8" ht="91.5" customHeight="1">
      <c r="A114" s="20"/>
      <c r="B114" s="21" t="s">
        <v>33</v>
      </c>
      <c r="C114" s="22" t="s">
        <v>260</v>
      </c>
      <c r="D114" s="23">
        <v>5</v>
      </c>
      <c r="E114" s="21" t="s">
        <v>261</v>
      </c>
      <c r="F114" s="21" t="s">
        <v>261</v>
      </c>
      <c r="G114" s="24" t="s">
        <v>14</v>
      </c>
      <c r="H114" s="25" t="str">
        <f>HYPERLINK("http://cxhz.hep.com.cn/ProfessionalProjectWebsite/html/projectDetail.html?id=346","指南链接")</f>
        <v>指南链接</v>
      </c>
    </row>
    <row r="115" spans="1:8" ht="60">
      <c r="A115" s="20"/>
      <c r="B115" s="21" t="s">
        <v>18</v>
      </c>
      <c r="C115" s="22" t="s">
        <v>262</v>
      </c>
      <c r="D115" s="23">
        <v>11</v>
      </c>
      <c r="E115" s="21" t="s">
        <v>263</v>
      </c>
      <c r="F115" s="21" t="s">
        <v>263</v>
      </c>
      <c r="G115" s="24" t="s">
        <v>14</v>
      </c>
      <c r="H115" s="25" t="str">
        <f>HYPERLINK("http://cxhz.hep.com.cn/ProfessionalProjectWebsite/html/projectDetail.html?id=346","指南链接")</f>
        <v>指南链接</v>
      </c>
    </row>
    <row r="116" spans="1:8" ht="75" customHeight="1">
      <c r="A116" s="20"/>
      <c r="B116" s="21" t="s">
        <v>20</v>
      </c>
      <c r="C116" s="22" t="s">
        <v>264</v>
      </c>
      <c r="D116" s="23">
        <v>2</v>
      </c>
      <c r="E116" s="21" t="s">
        <v>265</v>
      </c>
      <c r="F116" s="24" t="s">
        <v>14</v>
      </c>
      <c r="G116" s="21" t="s">
        <v>265</v>
      </c>
      <c r="H116" s="25" t="str">
        <f>HYPERLINK("http://cxhz.hep.com.cn/ProfessionalProjectWebsite/html/projectDetail.html?id=346","指南链接")</f>
        <v>指南链接</v>
      </c>
    </row>
    <row r="117" spans="1:8" ht="72.75" customHeight="1">
      <c r="A117" s="20" t="s">
        <v>266</v>
      </c>
      <c r="B117" s="21" t="s">
        <v>15</v>
      </c>
      <c r="C117" s="22" t="s">
        <v>267</v>
      </c>
      <c r="D117" s="23">
        <v>14</v>
      </c>
      <c r="E117" s="21" t="s">
        <v>268</v>
      </c>
      <c r="F117" s="21" t="s">
        <v>269</v>
      </c>
      <c r="G117" s="24" t="s">
        <v>14</v>
      </c>
      <c r="H117" s="25" t="str">
        <f>HYPERLINK("http://cxhz.hep.com.cn/ProfessionalProjectWebsite/html/projectDetail.html?id=267","指南链接")</f>
        <v>指南链接</v>
      </c>
    </row>
    <row r="118" spans="1:8" ht="72.75" customHeight="1">
      <c r="A118" s="20"/>
      <c r="B118" s="21" t="s">
        <v>31</v>
      </c>
      <c r="C118" s="22" t="s">
        <v>270</v>
      </c>
      <c r="D118" s="23">
        <v>4</v>
      </c>
      <c r="E118" s="21" t="s">
        <v>271</v>
      </c>
      <c r="F118" s="21" t="s">
        <v>272</v>
      </c>
      <c r="G118" s="24" t="s">
        <v>14</v>
      </c>
      <c r="H118" s="25" t="str">
        <f>HYPERLINK("http://cxhz.hep.com.cn/ProfessionalProjectWebsite/html/projectDetail.html?id=267","指南链接")</f>
        <v>指南链接</v>
      </c>
    </row>
    <row r="119" spans="1:8" ht="105" customHeight="1">
      <c r="A119" s="20"/>
      <c r="B119" s="21" t="s">
        <v>33</v>
      </c>
      <c r="C119" s="22" t="s">
        <v>273</v>
      </c>
      <c r="D119" s="23">
        <v>5</v>
      </c>
      <c r="E119" s="21" t="s">
        <v>269</v>
      </c>
      <c r="F119" s="21" t="s">
        <v>269</v>
      </c>
      <c r="G119" s="24" t="s">
        <v>14</v>
      </c>
      <c r="H119" s="25" t="str">
        <f>HYPERLINK("http://cxhz.hep.com.cn/ProfessionalProjectWebsite/html/projectDetail.html?id=267","指南链接")</f>
        <v>指南链接</v>
      </c>
    </row>
    <row r="120" spans="1:8" ht="60">
      <c r="A120" s="20"/>
      <c r="B120" s="21" t="s">
        <v>71</v>
      </c>
      <c r="C120" s="22" t="s">
        <v>274</v>
      </c>
      <c r="D120" s="23">
        <v>5</v>
      </c>
      <c r="E120" s="21" t="s">
        <v>269</v>
      </c>
      <c r="F120" s="21" t="s">
        <v>269</v>
      </c>
      <c r="G120" s="21" t="s">
        <v>269</v>
      </c>
      <c r="H120" s="25" t="str">
        <f>HYPERLINK("http://cxhz.hep.com.cn/ProfessionalProjectWebsite/html/projectDetail.html?id=267","指南链接")</f>
        <v>指南链接</v>
      </c>
    </row>
    <row r="121" spans="1:8" ht="73.5" customHeight="1">
      <c r="A121" s="20"/>
      <c r="B121" s="21" t="s">
        <v>18</v>
      </c>
      <c r="C121" s="22" t="s">
        <v>275</v>
      </c>
      <c r="D121" s="23">
        <v>15</v>
      </c>
      <c r="E121" s="21" t="s">
        <v>276</v>
      </c>
      <c r="F121" s="21" t="s">
        <v>269</v>
      </c>
      <c r="G121" s="21" t="s">
        <v>269</v>
      </c>
      <c r="H121" s="25" t="str">
        <f>HYPERLINK("http://cxhz.hep.com.cn/ProfessionalProjectWebsite/html/projectDetail.html?id=267","指南链接")</f>
        <v>指南链接</v>
      </c>
    </row>
    <row r="122" spans="1:8" ht="61.5" customHeight="1">
      <c r="A122" s="20" t="s">
        <v>277</v>
      </c>
      <c r="B122" s="21" t="s">
        <v>15</v>
      </c>
      <c r="C122" s="22" t="s">
        <v>278</v>
      </c>
      <c r="D122" s="23">
        <v>43</v>
      </c>
      <c r="E122" s="21" t="s">
        <v>279</v>
      </c>
      <c r="F122" s="21" t="s">
        <v>280</v>
      </c>
      <c r="G122" s="24" t="s">
        <v>14</v>
      </c>
      <c r="H122" s="25" t="str">
        <f>HYPERLINK("http://cxhz.hep.com.cn/ProfessionalProjectWebsite/html/projectDetail.html?id=486","指南链接")</f>
        <v>指南链接</v>
      </c>
    </row>
    <row r="123" spans="1:8" ht="39" customHeight="1">
      <c r="A123" s="20"/>
      <c r="B123" s="21" t="s">
        <v>31</v>
      </c>
      <c r="C123" s="22" t="s">
        <v>281</v>
      </c>
      <c r="D123" s="23">
        <v>100</v>
      </c>
      <c r="E123" s="21" t="s">
        <v>282</v>
      </c>
      <c r="F123" s="21" t="s">
        <v>282</v>
      </c>
      <c r="G123" s="24" t="s">
        <v>14</v>
      </c>
      <c r="H123" s="25" t="str">
        <f>HYPERLINK("http://cxhz.hep.com.cn/ProfessionalProjectWebsite/html/projectDetail.html?id=486","指南链接")</f>
        <v>指南链接</v>
      </c>
    </row>
    <row r="124" spans="1:8" ht="63" customHeight="1">
      <c r="A124" s="20"/>
      <c r="B124" s="21" t="s">
        <v>33</v>
      </c>
      <c r="C124" s="22" t="s">
        <v>283</v>
      </c>
      <c r="D124" s="23">
        <v>10</v>
      </c>
      <c r="E124" s="21" t="s">
        <v>284</v>
      </c>
      <c r="F124" s="21" t="s">
        <v>284</v>
      </c>
      <c r="G124" s="24" t="s">
        <v>14</v>
      </c>
      <c r="H124" s="25" t="str">
        <f>HYPERLINK("http://cxhz.hep.com.cn/ProfessionalProjectWebsite/html/projectDetail.html?id=486","指南链接")</f>
        <v>指南链接</v>
      </c>
    </row>
    <row r="125" spans="1:8" ht="48">
      <c r="A125" s="20"/>
      <c r="B125" s="21" t="s">
        <v>71</v>
      </c>
      <c r="C125" s="22" t="s">
        <v>285</v>
      </c>
      <c r="D125" s="23">
        <v>10</v>
      </c>
      <c r="E125" s="21" t="s">
        <v>284</v>
      </c>
      <c r="F125" s="24" t="s">
        <v>14</v>
      </c>
      <c r="G125" s="21" t="s">
        <v>284</v>
      </c>
      <c r="H125" s="25" t="str">
        <f>HYPERLINK("http://cxhz.hep.com.cn/ProfessionalProjectWebsite/html/projectDetail.html?id=486","指南链接")</f>
        <v>指南链接</v>
      </c>
    </row>
    <row r="126" spans="1:8" ht="60">
      <c r="A126" s="20" t="s">
        <v>286</v>
      </c>
      <c r="B126" s="21" t="s">
        <v>15</v>
      </c>
      <c r="C126" s="22" t="s">
        <v>287</v>
      </c>
      <c r="D126" s="23">
        <v>4</v>
      </c>
      <c r="E126" s="21" t="s">
        <v>288</v>
      </c>
      <c r="F126" s="21" t="s">
        <v>289</v>
      </c>
      <c r="G126" s="24" t="s">
        <v>14</v>
      </c>
      <c r="H126" s="25" t="str">
        <f>HYPERLINK("http://cxhz.hep.com.cn/ProfessionalProjectWebsite/html/projectDetail.html?id=339","指南链接")</f>
        <v>指南链接</v>
      </c>
    </row>
    <row r="127" spans="1:8" ht="109.5" customHeight="1">
      <c r="A127" s="20"/>
      <c r="B127" s="21" t="s">
        <v>31</v>
      </c>
      <c r="C127" s="22" t="s">
        <v>290</v>
      </c>
      <c r="D127" s="23">
        <v>1</v>
      </c>
      <c r="E127" s="21" t="s">
        <v>288</v>
      </c>
      <c r="F127" s="21" t="s">
        <v>289</v>
      </c>
      <c r="G127" s="24" t="s">
        <v>14</v>
      </c>
      <c r="H127" s="25" t="str">
        <f>HYPERLINK("http://cxhz.hep.com.cn/ProfessionalProjectWebsite/html/projectDetail.html?id=339","指南链接")</f>
        <v>指南链接</v>
      </c>
    </row>
    <row r="128" spans="1:8" ht="114" customHeight="1">
      <c r="A128" s="20"/>
      <c r="B128" s="21" t="s">
        <v>33</v>
      </c>
      <c r="C128" s="22" t="s">
        <v>291</v>
      </c>
      <c r="D128" s="23">
        <v>2</v>
      </c>
      <c r="E128" s="21" t="s">
        <v>288</v>
      </c>
      <c r="F128" s="21" t="s">
        <v>289</v>
      </c>
      <c r="G128" s="24" t="s">
        <v>14</v>
      </c>
      <c r="H128" s="25" t="str">
        <f>HYPERLINK("http://cxhz.hep.com.cn/ProfessionalProjectWebsite/html/projectDetail.html?id=339","指南链接")</f>
        <v>指南链接</v>
      </c>
    </row>
    <row r="129" spans="1:8" ht="108">
      <c r="A129" s="20"/>
      <c r="B129" s="21" t="s">
        <v>71</v>
      </c>
      <c r="C129" s="22" t="s">
        <v>292</v>
      </c>
      <c r="D129" s="23">
        <v>1</v>
      </c>
      <c r="E129" s="21" t="s">
        <v>288</v>
      </c>
      <c r="F129" s="21" t="s">
        <v>289</v>
      </c>
      <c r="G129" s="24" t="s">
        <v>14</v>
      </c>
      <c r="H129" s="25" t="str">
        <f>HYPERLINK("http://cxhz.hep.com.cn/ProfessionalProjectWebsite/html/projectDetail.html?id=339","指南链接")</f>
        <v>指南链接</v>
      </c>
    </row>
    <row r="130" spans="1:8" ht="84">
      <c r="A130" s="20"/>
      <c r="B130" s="21" t="s">
        <v>18</v>
      </c>
      <c r="C130" s="22" t="s">
        <v>293</v>
      </c>
      <c r="D130" s="23">
        <v>1</v>
      </c>
      <c r="E130" s="21" t="s">
        <v>294</v>
      </c>
      <c r="F130" s="21" t="s">
        <v>295</v>
      </c>
      <c r="G130" s="24" t="s">
        <v>14</v>
      </c>
      <c r="H130" s="25" t="str">
        <f>HYPERLINK("http://cxhz.hep.com.cn/ProfessionalProjectWebsite/html/projectDetail.html?id=339","指南链接")</f>
        <v>指南链接</v>
      </c>
    </row>
    <row r="131" spans="1:8" ht="120">
      <c r="A131" s="20" t="s">
        <v>296</v>
      </c>
      <c r="B131" s="21" t="s">
        <v>15</v>
      </c>
      <c r="C131" s="22" t="s">
        <v>297</v>
      </c>
      <c r="D131" s="23">
        <v>10</v>
      </c>
      <c r="E131" s="21" t="s">
        <v>298</v>
      </c>
      <c r="F131" s="21" t="s">
        <v>299</v>
      </c>
      <c r="G131" s="24" t="s">
        <v>14</v>
      </c>
      <c r="H131" s="25" t="str">
        <f>HYPERLINK("http://cxhz.hep.com.cn/ProfessionalProjectWebsite/html/projectDetail.html?id=439","指南链接")</f>
        <v>指南链接</v>
      </c>
    </row>
    <row r="132" spans="1:8" ht="88.5" customHeight="1">
      <c r="A132" s="20" t="s">
        <v>300</v>
      </c>
      <c r="B132" s="21" t="s">
        <v>15</v>
      </c>
      <c r="C132" s="22" t="s">
        <v>301</v>
      </c>
      <c r="D132" s="23">
        <v>60</v>
      </c>
      <c r="E132" s="21" t="s">
        <v>302</v>
      </c>
      <c r="F132" s="21" t="s">
        <v>303</v>
      </c>
      <c r="G132" s="24" t="s">
        <v>14</v>
      </c>
      <c r="H132" s="25" t="str">
        <f>HYPERLINK("http://cxhz.hep.com.cn/ProfessionalProjectWebsite/html/projectDetail.html?id=237","指南链接")</f>
        <v>指南链接</v>
      </c>
    </row>
    <row r="133" spans="1:8" ht="54.75" customHeight="1">
      <c r="A133" s="20"/>
      <c r="B133" s="21" t="s">
        <v>31</v>
      </c>
      <c r="C133" s="22" t="s">
        <v>304</v>
      </c>
      <c r="D133" s="23">
        <v>15</v>
      </c>
      <c r="E133" s="21" t="s">
        <v>305</v>
      </c>
      <c r="F133" s="21" t="s">
        <v>303</v>
      </c>
      <c r="G133" s="24" t="s">
        <v>14</v>
      </c>
      <c r="H133" s="25" t="str">
        <f>HYPERLINK("http://cxhz.hep.com.cn/ProfessionalProjectWebsite/html/projectDetail.html?id=237","指南链接")</f>
        <v>指南链接</v>
      </c>
    </row>
    <row r="134" spans="1:8" ht="48">
      <c r="A134" s="20"/>
      <c r="B134" s="21" t="s">
        <v>71</v>
      </c>
      <c r="C134" s="22" t="s">
        <v>306</v>
      </c>
      <c r="D134" s="23">
        <v>30</v>
      </c>
      <c r="E134" s="21" t="s">
        <v>307</v>
      </c>
      <c r="F134" s="21" t="s">
        <v>303</v>
      </c>
      <c r="G134" s="24" t="s">
        <v>14</v>
      </c>
      <c r="H134" s="25" t="str">
        <f>HYPERLINK("http://cxhz.hep.com.cn/ProfessionalProjectWebsite/html/projectDetail.html?id=237","指南链接")</f>
        <v>指南链接</v>
      </c>
    </row>
    <row r="135" spans="1:8" ht="60">
      <c r="A135" s="20"/>
      <c r="B135" s="21" t="s">
        <v>71</v>
      </c>
      <c r="C135" s="22" t="s">
        <v>308</v>
      </c>
      <c r="D135" s="23">
        <v>10</v>
      </c>
      <c r="E135" s="21" t="s">
        <v>307</v>
      </c>
      <c r="F135" s="21" t="s">
        <v>303</v>
      </c>
      <c r="G135" s="24" t="s">
        <v>14</v>
      </c>
      <c r="H135" s="25" t="str">
        <f>HYPERLINK("http://cxhz.hep.com.cn/ProfessionalProjectWebsite/html/projectDetail.html?id=237","指南链接")</f>
        <v>指南链接</v>
      </c>
    </row>
    <row r="136" spans="1:8" ht="132" customHeight="1">
      <c r="A136" s="20"/>
      <c r="B136" s="21" t="s">
        <v>18</v>
      </c>
      <c r="C136" s="22" t="s">
        <v>309</v>
      </c>
      <c r="D136" s="23">
        <v>20</v>
      </c>
      <c r="E136" s="21" t="s">
        <v>310</v>
      </c>
      <c r="F136" s="21" t="s">
        <v>311</v>
      </c>
      <c r="G136" s="24" t="s">
        <v>14</v>
      </c>
      <c r="H136" s="25" t="str">
        <f>HYPERLINK("http://cxhz.hep.com.cn/ProfessionalProjectWebsite/html/projectDetail.html?id=237","指南链接")</f>
        <v>指南链接</v>
      </c>
    </row>
    <row r="137" spans="1:8" ht="120">
      <c r="A137" s="20" t="s">
        <v>312</v>
      </c>
      <c r="B137" s="21" t="s">
        <v>15</v>
      </c>
      <c r="C137" s="22" t="s">
        <v>313</v>
      </c>
      <c r="D137" s="23">
        <v>20</v>
      </c>
      <c r="E137" s="21" t="s">
        <v>314</v>
      </c>
      <c r="F137" s="21" t="s">
        <v>315</v>
      </c>
      <c r="G137" s="24" t="s">
        <v>14</v>
      </c>
      <c r="H137" s="25" t="str">
        <f>HYPERLINK("http://cxhz.hep.com.cn/ProfessionalProjectWebsite/html/projectDetail.html?id=458","指南链接")</f>
        <v>指南链接</v>
      </c>
    </row>
    <row r="138" spans="1:8" ht="78" customHeight="1">
      <c r="A138" s="20" t="s">
        <v>316</v>
      </c>
      <c r="B138" s="21" t="s">
        <v>15</v>
      </c>
      <c r="C138" s="22" t="s">
        <v>317</v>
      </c>
      <c r="D138" s="23">
        <v>30</v>
      </c>
      <c r="E138" s="21" t="s">
        <v>318</v>
      </c>
      <c r="F138" s="21" t="s">
        <v>319</v>
      </c>
      <c r="G138" s="24" t="s">
        <v>14</v>
      </c>
      <c r="H138" s="25" t="str">
        <f>HYPERLINK("http://cxhz.hep.com.cn/ProfessionalProjectWebsite/html/projectDetail.html?id=429","指南链接")</f>
        <v>指南链接</v>
      </c>
    </row>
    <row r="139" spans="1:8" ht="72">
      <c r="A139" s="20"/>
      <c r="B139" s="21" t="s">
        <v>18</v>
      </c>
      <c r="C139" s="22" t="s">
        <v>309</v>
      </c>
      <c r="D139" s="23">
        <v>10</v>
      </c>
      <c r="E139" s="21" t="s">
        <v>320</v>
      </c>
      <c r="F139" s="21" t="s">
        <v>37</v>
      </c>
      <c r="G139" s="24" t="s">
        <v>14</v>
      </c>
      <c r="H139" s="25" t="str">
        <f>HYPERLINK("http://cxhz.hep.com.cn/ProfessionalProjectWebsite/html/projectDetail.html?id=429","指南链接")</f>
        <v>指南链接</v>
      </c>
    </row>
    <row r="140" spans="1:8" ht="48">
      <c r="A140" s="20" t="s">
        <v>321</v>
      </c>
      <c r="B140" s="21" t="s">
        <v>11</v>
      </c>
      <c r="C140" s="22" t="s">
        <v>322</v>
      </c>
      <c r="D140" s="23">
        <v>12</v>
      </c>
      <c r="E140" s="21" t="s">
        <v>323</v>
      </c>
      <c r="F140" s="21" t="s">
        <v>324</v>
      </c>
      <c r="G140" s="24" t="s">
        <v>14</v>
      </c>
      <c r="H140" s="25" t="str">
        <f>HYPERLINK("http://cxhz.hep.com.cn/ProfessionalProjectWebsite/html/projectDetail.html?id=342","指南链接")</f>
        <v>指南链接</v>
      </c>
    </row>
    <row r="141" spans="1:8" ht="48">
      <c r="A141" s="20"/>
      <c r="B141" s="21" t="s">
        <v>11</v>
      </c>
      <c r="C141" s="22" t="s">
        <v>325</v>
      </c>
      <c r="D141" s="23">
        <v>12</v>
      </c>
      <c r="E141" s="21" t="s">
        <v>326</v>
      </c>
      <c r="F141" s="21" t="s">
        <v>327</v>
      </c>
      <c r="G141" s="24" t="s">
        <v>14</v>
      </c>
      <c r="H141" s="25" t="str">
        <f>HYPERLINK("http://cxhz.hep.com.cn/ProfessionalProjectWebsite/html/projectDetail.html?id=342","指南链接")</f>
        <v>指南链接</v>
      </c>
    </row>
    <row r="142" spans="1:8" ht="60">
      <c r="A142" s="20"/>
      <c r="B142" s="21" t="s">
        <v>15</v>
      </c>
      <c r="C142" s="22" t="s">
        <v>328</v>
      </c>
      <c r="D142" s="23">
        <v>10</v>
      </c>
      <c r="E142" s="21" t="s">
        <v>329</v>
      </c>
      <c r="F142" s="21" t="s">
        <v>330</v>
      </c>
      <c r="G142" s="24" t="s">
        <v>14</v>
      </c>
      <c r="H142" s="25" t="str">
        <f>HYPERLINK("http://cxhz.hep.com.cn/ProfessionalProjectWebsite/html/projectDetail.html?id=342","指南链接")</f>
        <v>指南链接</v>
      </c>
    </row>
    <row r="143" spans="1:8" ht="60">
      <c r="A143" s="20"/>
      <c r="B143" s="21" t="s">
        <v>15</v>
      </c>
      <c r="C143" s="22" t="s">
        <v>331</v>
      </c>
      <c r="D143" s="23">
        <v>10</v>
      </c>
      <c r="E143" s="21" t="s">
        <v>329</v>
      </c>
      <c r="F143" s="21" t="s">
        <v>330</v>
      </c>
      <c r="G143" s="24" t="s">
        <v>14</v>
      </c>
      <c r="H143" s="25" t="str">
        <f>HYPERLINK("http://cxhz.hep.com.cn/ProfessionalProjectWebsite/html/projectDetail.html?id=342","指南链接")</f>
        <v>指南链接</v>
      </c>
    </row>
    <row r="144" spans="1:8" ht="60">
      <c r="A144" s="20"/>
      <c r="B144" s="21" t="s">
        <v>18</v>
      </c>
      <c r="C144" s="22" t="s">
        <v>332</v>
      </c>
      <c r="D144" s="23">
        <v>10</v>
      </c>
      <c r="E144" s="21" t="s">
        <v>333</v>
      </c>
      <c r="F144" s="21" t="s">
        <v>263</v>
      </c>
      <c r="G144" s="24" t="s">
        <v>14</v>
      </c>
      <c r="H144" s="25" t="str">
        <f>HYPERLINK("http://cxhz.hep.com.cn/ProfessionalProjectWebsite/html/projectDetail.html?id=342","指南链接")</f>
        <v>指南链接</v>
      </c>
    </row>
    <row r="145" spans="1:8" ht="54" customHeight="1">
      <c r="A145" s="20" t="s">
        <v>334</v>
      </c>
      <c r="B145" s="21" t="s">
        <v>178</v>
      </c>
      <c r="C145" s="22" t="s">
        <v>335</v>
      </c>
      <c r="D145" s="23">
        <v>1</v>
      </c>
      <c r="E145" s="21" t="s">
        <v>336</v>
      </c>
      <c r="F145" s="21" t="s">
        <v>337</v>
      </c>
      <c r="G145" s="21" t="s">
        <v>337</v>
      </c>
      <c r="H145" s="25" t="str">
        <f>HYPERLINK("http://cxhz.hep.com.cn/ProfessionalProjectWebsite/html/projectDetail.html?id=469","指南链接")</f>
        <v>指南链接</v>
      </c>
    </row>
    <row r="146" spans="1:8" ht="51" customHeight="1">
      <c r="A146" s="20"/>
      <c r="B146" s="21" t="s">
        <v>15</v>
      </c>
      <c r="C146" s="22" t="s">
        <v>338</v>
      </c>
      <c r="D146" s="23">
        <v>1</v>
      </c>
      <c r="E146" s="21" t="s">
        <v>339</v>
      </c>
      <c r="F146" s="21" t="s">
        <v>337</v>
      </c>
      <c r="G146" s="24" t="s">
        <v>14</v>
      </c>
      <c r="H146" s="25" t="str">
        <f>HYPERLINK("http://cxhz.hep.com.cn/ProfessionalProjectWebsite/html/projectDetail.html?id=469","指南链接")</f>
        <v>指南链接</v>
      </c>
    </row>
    <row r="147" spans="1:8" ht="72">
      <c r="A147" s="20" t="s">
        <v>340</v>
      </c>
      <c r="B147" s="21" t="s">
        <v>11</v>
      </c>
      <c r="C147" s="22" t="s">
        <v>341</v>
      </c>
      <c r="D147" s="23">
        <v>5</v>
      </c>
      <c r="E147" s="21" t="s">
        <v>342</v>
      </c>
      <c r="F147" s="21" t="s">
        <v>343</v>
      </c>
      <c r="G147" s="24" t="s">
        <v>14</v>
      </c>
      <c r="H147" s="25" t="str">
        <f aca="true" t="shared" si="3" ref="H147:H152">HYPERLINK("http://cxhz.hep.com.cn/ProfessionalProjectWebsite/html/projectDetail.html?id=249","指南链接")</f>
        <v>指南链接</v>
      </c>
    </row>
    <row r="148" spans="1:8" ht="47.25" customHeight="1">
      <c r="A148" s="20"/>
      <c r="B148" s="21" t="s">
        <v>11</v>
      </c>
      <c r="C148" s="22" t="s">
        <v>344</v>
      </c>
      <c r="D148" s="23">
        <v>5</v>
      </c>
      <c r="E148" s="21" t="s">
        <v>342</v>
      </c>
      <c r="F148" s="21" t="s">
        <v>343</v>
      </c>
      <c r="G148" s="24" t="s">
        <v>14</v>
      </c>
      <c r="H148" s="25" t="str">
        <f t="shared" si="3"/>
        <v>指南链接</v>
      </c>
    </row>
    <row r="149" spans="1:8" ht="120">
      <c r="A149" s="20"/>
      <c r="B149" s="21" t="s">
        <v>15</v>
      </c>
      <c r="C149" s="22" t="s">
        <v>345</v>
      </c>
      <c r="D149" s="23">
        <v>5</v>
      </c>
      <c r="E149" s="21" t="s">
        <v>346</v>
      </c>
      <c r="F149" s="21" t="s">
        <v>347</v>
      </c>
      <c r="G149" s="24" t="s">
        <v>14</v>
      </c>
      <c r="H149" s="25" t="str">
        <f t="shared" si="3"/>
        <v>指南链接</v>
      </c>
    </row>
    <row r="150" spans="1:8" ht="96">
      <c r="A150" s="20"/>
      <c r="B150" s="21" t="s">
        <v>15</v>
      </c>
      <c r="C150" s="22" t="s">
        <v>348</v>
      </c>
      <c r="D150" s="23">
        <v>5</v>
      </c>
      <c r="E150" s="21" t="s">
        <v>346</v>
      </c>
      <c r="F150" s="21" t="s">
        <v>347</v>
      </c>
      <c r="G150" s="24" t="s">
        <v>14</v>
      </c>
      <c r="H150" s="25" t="str">
        <f t="shared" si="3"/>
        <v>指南链接</v>
      </c>
    </row>
    <row r="151" spans="1:8" ht="51.75" customHeight="1">
      <c r="A151" s="20"/>
      <c r="B151" s="21" t="s">
        <v>15</v>
      </c>
      <c r="C151" s="22" t="s">
        <v>349</v>
      </c>
      <c r="D151" s="23">
        <v>5</v>
      </c>
      <c r="E151" s="21" t="s">
        <v>346</v>
      </c>
      <c r="F151" s="21" t="s">
        <v>347</v>
      </c>
      <c r="G151" s="24" t="s">
        <v>14</v>
      </c>
      <c r="H151" s="25" t="str">
        <f t="shared" si="3"/>
        <v>指南链接</v>
      </c>
    </row>
    <row r="152" spans="1:8" ht="72">
      <c r="A152" s="20"/>
      <c r="B152" s="21" t="s">
        <v>33</v>
      </c>
      <c r="C152" s="22" t="s">
        <v>350</v>
      </c>
      <c r="D152" s="23">
        <v>5</v>
      </c>
      <c r="E152" s="21" t="s">
        <v>342</v>
      </c>
      <c r="F152" s="21" t="s">
        <v>351</v>
      </c>
      <c r="G152" s="24" t="s">
        <v>14</v>
      </c>
      <c r="H152" s="25" t="str">
        <f t="shared" si="3"/>
        <v>指南链接</v>
      </c>
    </row>
    <row r="153" spans="1:8" ht="96">
      <c r="A153" s="20" t="s">
        <v>352</v>
      </c>
      <c r="B153" s="21" t="s">
        <v>11</v>
      </c>
      <c r="C153" s="22" t="s">
        <v>353</v>
      </c>
      <c r="D153" s="23">
        <v>20</v>
      </c>
      <c r="E153" s="21" t="s">
        <v>354</v>
      </c>
      <c r="F153" s="21" t="s">
        <v>355</v>
      </c>
      <c r="G153" s="24" t="s">
        <v>14</v>
      </c>
      <c r="H153" s="25" t="str">
        <f>HYPERLINK("http://cxhz.hep.com.cn/ProfessionalProjectWebsite/html/projectDetail.html?id=451","指南链接")</f>
        <v>指南链接</v>
      </c>
    </row>
    <row r="154" spans="1:8" ht="96">
      <c r="A154" s="20"/>
      <c r="B154" s="21" t="s">
        <v>31</v>
      </c>
      <c r="C154" s="22" t="s">
        <v>356</v>
      </c>
      <c r="D154" s="23">
        <v>15</v>
      </c>
      <c r="E154" s="21" t="s">
        <v>354</v>
      </c>
      <c r="F154" s="21" t="s">
        <v>355</v>
      </c>
      <c r="G154" s="24" t="s">
        <v>14</v>
      </c>
      <c r="H154" s="25" t="str">
        <f>HYPERLINK("http://cxhz.hep.com.cn/ProfessionalProjectWebsite/html/projectDetail.html?id=451","指南链接")</f>
        <v>指南链接</v>
      </c>
    </row>
    <row r="155" spans="1:8" ht="130.5" customHeight="1">
      <c r="A155" s="20"/>
      <c r="B155" s="21" t="s">
        <v>178</v>
      </c>
      <c r="C155" s="22" t="s">
        <v>357</v>
      </c>
      <c r="D155" s="23">
        <v>20</v>
      </c>
      <c r="E155" s="21" t="s">
        <v>354</v>
      </c>
      <c r="F155" s="24" t="s">
        <v>14</v>
      </c>
      <c r="G155" s="21" t="s">
        <v>355</v>
      </c>
      <c r="H155" s="25" t="str">
        <f>HYPERLINK("http://cxhz.hep.com.cn/ProfessionalProjectWebsite/html/projectDetail.html?id=451","指南链接")</f>
        <v>指南链接</v>
      </c>
    </row>
    <row r="156" spans="1:8" ht="99.75" customHeight="1">
      <c r="A156" s="20"/>
      <c r="B156" s="21" t="s">
        <v>18</v>
      </c>
      <c r="C156" s="22" t="s">
        <v>358</v>
      </c>
      <c r="D156" s="23">
        <v>20</v>
      </c>
      <c r="E156" s="21" t="s">
        <v>354</v>
      </c>
      <c r="F156" s="21" t="s">
        <v>355</v>
      </c>
      <c r="G156" s="24" t="s">
        <v>14</v>
      </c>
      <c r="H156" s="25" t="str">
        <f>HYPERLINK("http://cxhz.hep.com.cn/ProfessionalProjectWebsite/html/projectDetail.html?id=451","指南链接")</f>
        <v>指南链接</v>
      </c>
    </row>
    <row r="157" spans="1:8" ht="147.75" customHeight="1">
      <c r="A157" s="20" t="s">
        <v>359</v>
      </c>
      <c r="B157" s="21" t="s">
        <v>15</v>
      </c>
      <c r="C157" s="22" t="s">
        <v>360</v>
      </c>
      <c r="D157" s="23">
        <v>20</v>
      </c>
      <c r="E157" s="21" t="s">
        <v>361</v>
      </c>
      <c r="F157" s="21" t="s">
        <v>362</v>
      </c>
      <c r="G157" s="24" t="s">
        <v>14</v>
      </c>
      <c r="H157" s="25" t="str">
        <f>HYPERLINK("http://cxhz.hep.com.cn/ProfessionalProjectWebsite/html/projectDetail.html?id=301","指南链接")</f>
        <v>指南链接</v>
      </c>
    </row>
    <row r="158" spans="1:8" ht="147" customHeight="1">
      <c r="A158" s="20"/>
      <c r="B158" s="21" t="s">
        <v>18</v>
      </c>
      <c r="C158" s="22" t="s">
        <v>363</v>
      </c>
      <c r="D158" s="23">
        <v>20</v>
      </c>
      <c r="E158" s="21" t="s">
        <v>364</v>
      </c>
      <c r="F158" s="21" t="s">
        <v>365</v>
      </c>
      <c r="G158" s="24" t="s">
        <v>14</v>
      </c>
      <c r="H158" s="25" t="str">
        <f>HYPERLINK("http://cxhz.hep.com.cn/ProfessionalProjectWebsite/html/projectDetail.html?id=301","指南链接")</f>
        <v>指南链接</v>
      </c>
    </row>
    <row r="159" spans="1:8" ht="147" customHeight="1">
      <c r="A159" s="20" t="s">
        <v>366</v>
      </c>
      <c r="B159" s="21" t="s">
        <v>11</v>
      </c>
      <c r="C159" s="22" t="s">
        <v>367</v>
      </c>
      <c r="D159" s="23">
        <v>10</v>
      </c>
      <c r="E159" s="21" t="s">
        <v>368</v>
      </c>
      <c r="F159" s="21" t="s">
        <v>369</v>
      </c>
      <c r="G159" s="24" t="s">
        <v>14</v>
      </c>
      <c r="H159" s="25" t="str">
        <f aca="true" t="shared" si="4" ref="H159:H165">HYPERLINK("http://cxhz.hep.com.cn/ProfessionalProjectWebsite/html/projectDetail.html?id=422","指南链接")</f>
        <v>指南链接</v>
      </c>
    </row>
    <row r="160" spans="1:8" ht="84">
      <c r="A160" s="20"/>
      <c r="B160" s="21" t="s">
        <v>15</v>
      </c>
      <c r="C160" s="22" t="s">
        <v>370</v>
      </c>
      <c r="D160" s="23">
        <v>12</v>
      </c>
      <c r="E160" s="21" t="s">
        <v>371</v>
      </c>
      <c r="F160" s="21" t="s">
        <v>369</v>
      </c>
      <c r="G160" s="24" t="s">
        <v>14</v>
      </c>
      <c r="H160" s="25" t="str">
        <f t="shared" si="4"/>
        <v>指南链接</v>
      </c>
    </row>
    <row r="161" spans="1:8" ht="64.5" customHeight="1">
      <c r="A161" s="20"/>
      <c r="B161" s="21" t="s">
        <v>31</v>
      </c>
      <c r="C161" s="22" t="s">
        <v>372</v>
      </c>
      <c r="D161" s="23">
        <v>8</v>
      </c>
      <c r="E161" s="21" t="s">
        <v>373</v>
      </c>
      <c r="F161" s="21" t="s">
        <v>369</v>
      </c>
      <c r="G161" s="24" t="s">
        <v>14</v>
      </c>
      <c r="H161" s="25" t="str">
        <f t="shared" si="4"/>
        <v>指南链接</v>
      </c>
    </row>
    <row r="162" spans="1:8" ht="87" customHeight="1">
      <c r="A162" s="20"/>
      <c r="B162" s="21" t="s">
        <v>33</v>
      </c>
      <c r="C162" s="22" t="s">
        <v>374</v>
      </c>
      <c r="D162" s="23">
        <v>6</v>
      </c>
      <c r="E162" s="21" t="s">
        <v>375</v>
      </c>
      <c r="F162" s="21" t="s">
        <v>375</v>
      </c>
      <c r="G162" s="24" t="s">
        <v>14</v>
      </c>
      <c r="H162" s="25" t="str">
        <f t="shared" si="4"/>
        <v>指南链接</v>
      </c>
    </row>
    <row r="163" spans="1:8" ht="63.75" customHeight="1">
      <c r="A163" s="20"/>
      <c r="B163" s="21" t="s">
        <v>178</v>
      </c>
      <c r="C163" s="22" t="s">
        <v>376</v>
      </c>
      <c r="D163" s="23">
        <v>30</v>
      </c>
      <c r="E163" s="21" t="s">
        <v>377</v>
      </c>
      <c r="F163" s="21" t="s">
        <v>369</v>
      </c>
      <c r="G163" s="24" t="s">
        <v>14</v>
      </c>
      <c r="H163" s="25" t="str">
        <f t="shared" si="4"/>
        <v>指南链接</v>
      </c>
    </row>
    <row r="164" spans="1:8" ht="48.75" customHeight="1">
      <c r="A164" s="20"/>
      <c r="B164" s="21" t="s">
        <v>20</v>
      </c>
      <c r="C164" s="22" t="s">
        <v>378</v>
      </c>
      <c r="D164" s="23">
        <v>10</v>
      </c>
      <c r="E164" s="21" t="s">
        <v>379</v>
      </c>
      <c r="F164" s="24" t="s">
        <v>14</v>
      </c>
      <c r="G164" s="21" t="s">
        <v>369</v>
      </c>
      <c r="H164" s="25" t="str">
        <f t="shared" si="4"/>
        <v>指南链接</v>
      </c>
    </row>
    <row r="165" spans="1:8" ht="51" customHeight="1">
      <c r="A165" s="20"/>
      <c r="B165" s="21" t="s">
        <v>18</v>
      </c>
      <c r="C165" s="22" t="s">
        <v>380</v>
      </c>
      <c r="D165" s="23">
        <v>5</v>
      </c>
      <c r="E165" s="21" t="s">
        <v>381</v>
      </c>
      <c r="F165" s="21" t="s">
        <v>382</v>
      </c>
      <c r="G165" s="24" t="s">
        <v>14</v>
      </c>
      <c r="H165" s="25" t="str">
        <f t="shared" si="4"/>
        <v>指南链接</v>
      </c>
    </row>
    <row r="166" spans="1:8" ht="96">
      <c r="A166" s="20" t="s">
        <v>383</v>
      </c>
      <c r="B166" s="21" t="s">
        <v>15</v>
      </c>
      <c r="C166" s="22" t="s">
        <v>384</v>
      </c>
      <c r="D166" s="23">
        <v>10</v>
      </c>
      <c r="E166" s="21" t="s">
        <v>385</v>
      </c>
      <c r="F166" s="21" t="s">
        <v>386</v>
      </c>
      <c r="G166" s="24" t="s">
        <v>14</v>
      </c>
      <c r="H166" s="25" t="str">
        <f>HYPERLINK("http://cxhz.hep.com.cn/ProfessionalProjectWebsite/html/projectDetail.html?id=228","指南链接")</f>
        <v>指南链接</v>
      </c>
    </row>
    <row r="167" spans="1:8" ht="90" customHeight="1">
      <c r="A167" s="20"/>
      <c r="B167" s="21" t="s">
        <v>33</v>
      </c>
      <c r="C167" s="22" t="s">
        <v>387</v>
      </c>
      <c r="D167" s="23">
        <v>10</v>
      </c>
      <c r="E167" s="21" t="s">
        <v>385</v>
      </c>
      <c r="F167" s="21" t="s">
        <v>386</v>
      </c>
      <c r="G167" s="24" t="s">
        <v>14</v>
      </c>
      <c r="H167" s="25" t="str">
        <f>HYPERLINK("http://cxhz.hep.com.cn/ProfessionalProjectWebsite/html/projectDetail.html?id=228","指南链接")</f>
        <v>指南链接</v>
      </c>
    </row>
    <row r="168" spans="1:8" ht="114" customHeight="1">
      <c r="A168" s="20"/>
      <c r="B168" s="21" t="s">
        <v>178</v>
      </c>
      <c r="C168" s="22" t="s">
        <v>388</v>
      </c>
      <c r="D168" s="23">
        <v>50</v>
      </c>
      <c r="E168" s="21" t="s">
        <v>385</v>
      </c>
      <c r="F168" s="21" t="s">
        <v>386</v>
      </c>
      <c r="G168" s="24" t="s">
        <v>14</v>
      </c>
      <c r="H168" s="25" t="str">
        <f>HYPERLINK("http://cxhz.hep.com.cn/ProfessionalProjectWebsite/html/projectDetail.html?id=228","指南链接")</f>
        <v>指南链接</v>
      </c>
    </row>
    <row r="169" spans="1:8" ht="100.5" customHeight="1">
      <c r="A169" s="20" t="s">
        <v>389</v>
      </c>
      <c r="B169" s="21" t="s">
        <v>33</v>
      </c>
      <c r="C169" s="22" t="s">
        <v>390</v>
      </c>
      <c r="D169" s="23">
        <v>40</v>
      </c>
      <c r="E169" s="21" t="s">
        <v>391</v>
      </c>
      <c r="F169" s="21" t="s">
        <v>392</v>
      </c>
      <c r="G169" s="24" t="s">
        <v>14</v>
      </c>
      <c r="H169" s="25" t="str">
        <f>HYPERLINK("http://cxhz.hep.com.cn/ProfessionalProjectWebsite/html/projectDetail.html?id=236","指南链接")</f>
        <v>指南链接</v>
      </c>
    </row>
    <row r="170" spans="1:8" ht="90.75" customHeight="1">
      <c r="A170" s="20" t="s">
        <v>393</v>
      </c>
      <c r="B170" s="21" t="s">
        <v>33</v>
      </c>
      <c r="C170" s="22" t="s">
        <v>394</v>
      </c>
      <c r="D170" s="23">
        <v>20</v>
      </c>
      <c r="E170" s="21" t="s">
        <v>395</v>
      </c>
      <c r="F170" s="21" t="s">
        <v>396</v>
      </c>
      <c r="G170" s="24" t="s">
        <v>14</v>
      </c>
      <c r="H170" s="25" t="str">
        <f>HYPERLINK("http://cxhz.hep.com.cn/ProfessionalProjectWebsite/html/projectDetail.html?id=460","指南链接")</f>
        <v>指南链接</v>
      </c>
    </row>
    <row r="171" spans="1:8" ht="60">
      <c r="A171" s="20" t="s">
        <v>397</v>
      </c>
      <c r="B171" s="21" t="s">
        <v>11</v>
      </c>
      <c r="C171" s="22" t="s">
        <v>398</v>
      </c>
      <c r="D171" s="23">
        <v>10</v>
      </c>
      <c r="E171" s="21" t="s">
        <v>399</v>
      </c>
      <c r="F171" s="21" t="s">
        <v>400</v>
      </c>
      <c r="G171" s="24" t="s">
        <v>14</v>
      </c>
      <c r="H171" s="25" t="str">
        <f>HYPERLINK("http://cxhz.hep.com.cn/ProfessionalProjectWebsite/html/projectDetail.html?id=325","指南链接")</f>
        <v>指南链接</v>
      </c>
    </row>
    <row r="172" spans="1:8" ht="136.5" customHeight="1">
      <c r="A172" s="20"/>
      <c r="B172" s="21" t="s">
        <v>15</v>
      </c>
      <c r="C172" s="22" t="s">
        <v>401</v>
      </c>
      <c r="D172" s="23">
        <v>30</v>
      </c>
      <c r="E172" s="21" t="s">
        <v>402</v>
      </c>
      <c r="F172" s="21" t="s">
        <v>403</v>
      </c>
      <c r="G172" s="24" t="s">
        <v>14</v>
      </c>
      <c r="H172" s="25" t="str">
        <f>HYPERLINK("http://cxhz.hep.com.cn/ProfessionalProjectWebsite/html/projectDetail.html?id=325","指南链接")</f>
        <v>指南链接</v>
      </c>
    </row>
    <row r="173" spans="1:8" ht="87" customHeight="1">
      <c r="A173" s="20"/>
      <c r="B173" s="21" t="s">
        <v>33</v>
      </c>
      <c r="C173" s="22" t="s">
        <v>404</v>
      </c>
      <c r="D173" s="23">
        <v>50</v>
      </c>
      <c r="E173" s="21" t="s">
        <v>405</v>
      </c>
      <c r="F173" s="21" t="s">
        <v>406</v>
      </c>
      <c r="G173" s="24" t="s">
        <v>14</v>
      </c>
      <c r="H173" s="25" t="str">
        <f>HYPERLINK("http://cxhz.hep.com.cn/ProfessionalProjectWebsite/html/projectDetail.html?id=325","指南链接")</f>
        <v>指南链接</v>
      </c>
    </row>
    <row r="174" spans="1:8" ht="87" customHeight="1">
      <c r="A174" s="20"/>
      <c r="B174" s="21" t="s">
        <v>31</v>
      </c>
      <c r="C174" s="22" t="s">
        <v>407</v>
      </c>
      <c r="D174" s="23">
        <v>10</v>
      </c>
      <c r="E174" s="21" t="s">
        <v>408</v>
      </c>
      <c r="F174" s="21" t="s">
        <v>408</v>
      </c>
      <c r="G174" s="24" t="s">
        <v>14</v>
      </c>
      <c r="H174" s="25" t="str">
        <f>HYPERLINK("http://cxhz.hep.com.cn/ProfessionalProjectWebsite/html/projectDetail.html?id=325","指南链接")</f>
        <v>指南链接</v>
      </c>
    </row>
    <row r="175" spans="1:8" ht="135.75" customHeight="1">
      <c r="A175" s="20" t="s">
        <v>409</v>
      </c>
      <c r="B175" s="21" t="s">
        <v>31</v>
      </c>
      <c r="C175" s="22" t="s">
        <v>410</v>
      </c>
      <c r="D175" s="23">
        <v>15</v>
      </c>
      <c r="E175" s="21" t="s">
        <v>411</v>
      </c>
      <c r="F175" s="21" t="s">
        <v>412</v>
      </c>
      <c r="G175" s="24" t="s">
        <v>14</v>
      </c>
      <c r="H175" s="25" t="str">
        <f>HYPERLINK("http://cxhz.hep.com.cn/ProfessionalProjectWebsite/html/projectDetail.html?id=476","指南链接")</f>
        <v>指南链接</v>
      </c>
    </row>
    <row r="176" spans="1:8" ht="99" customHeight="1">
      <c r="A176" s="20"/>
      <c r="B176" s="21" t="s">
        <v>15</v>
      </c>
      <c r="C176" s="22" t="s">
        <v>413</v>
      </c>
      <c r="D176" s="23">
        <v>10</v>
      </c>
      <c r="E176" s="21" t="s">
        <v>414</v>
      </c>
      <c r="F176" s="21" t="s">
        <v>178</v>
      </c>
      <c r="G176" s="24" t="s">
        <v>14</v>
      </c>
      <c r="H176" s="25" t="str">
        <f>HYPERLINK("http://cxhz.hep.com.cn/ProfessionalProjectWebsite/html/projectDetail.html?id=476","指南链接")</f>
        <v>指南链接</v>
      </c>
    </row>
    <row r="177" spans="1:8" ht="84">
      <c r="A177" s="20"/>
      <c r="B177" s="21" t="s">
        <v>18</v>
      </c>
      <c r="C177" s="22" t="s">
        <v>415</v>
      </c>
      <c r="D177" s="23">
        <v>10</v>
      </c>
      <c r="E177" s="21" t="s">
        <v>416</v>
      </c>
      <c r="F177" s="21" t="s">
        <v>417</v>
      </c>
      <c r="G177" s="24" t="s">
        <v>14</v>
      </c>
      <c r="H177" s="25" t="str">
        <f>HYPERLINK("http://cxhz.hep.com.cn/ProfessionalProjectWebsite/html/projectDetail.html?id=476","指南链接")</f>
        <v>指南链接</v>
      </c>
    </row>
    <row r="178" spans="1:8" s="6" customFormat="1" ht="78" customHeight="1">
      <c r="A178" s="20" t="s">
        <v>418</v>
      </c>
      <c r="B178" s="21" t="s">
        <v>15</v>
      </c>
      <c r="C178" s="22" t="s">
        <v>419</v>
      </c>
      <c r="D178" s="23">
        <v>10</v>
      </c>
      <c r="E178" s="21" t="s">
        <v>420</v>
      </c>
      <c r="F178" s="21" t="s">
        <v>421</v>
      </c>
      <c r="G178" s="24" t="s">
        <v>14</v>
      </c>
      <c r="H178" s="25" t="str">
        <f>HYPERLINK("http://cxhz.hep.com.cn/ProfessionalProjectWebsite/html/projectDetail.html?id=328","指南链接")</f>
        <v>指南链接</v>
      </c>
    </row>
    <row r="179" spans="1:8" s="6" customFormat="1" ht="100.5" customHeight="1">
      <c r="A179" s="20"/>
      <c r="B179" s="21" t="s">
        <v>33</v>
      </c>
      <c r="C179" s="22" t="s">
        <v>422</v>
      </c>
      <c r="D179" s="23">
        <v>16</v>
      </c>
      <c r="E179" s="21" t="s">
        <v>423</v>
      </c>
      <c r="F179" s="21" t="s">
        <v>423</v>
      </c>
      <c r="G179" s="24" t="s">
        <v>14</v>
      </c>
      <c r="H179" s="25" t="str">
        <f>HYPERLINK("http://cxhz.hep.com.cn/ProfessionalProjectWebsite/html/projectDetail.html?id=328","指南链接")</f>
        <v>指南链接</v>
      </c>
    </row>
    <row r="180" spans="1:8" s="6" customFormat="1" ht="72">
      <c r="A180" s="20"/>
      <c r="B180" s="21" t="s">
        <v>71</v>
      </c>
      <c r="C180" s="22" t="s">
        <v>424</v>
      </c>
      <c r="D180" s="23">
        <v>20</v>
      </c>
      <c r="E180" s="21" t="s">
        <v>423</v>
      </c>
      <c r="F180" s="21" t="s">
        <v>423</v>
      </c>
      <c r="G180" s="24" t="s">
        <v>14</v>
      </c>
      <c r="H180" s="25" t="str">
        <f>HYPERLINK("http://cxhz.hep.com.cn/ProfessionalProjectWebsite/html/projectDetail.html?id=328","指南链接")</f>
        <v>指南链接</v>
      </c>
    </row>
    <row r="181" spans="1:8" ht="60">
      <c r="A181" s="20" t="s">
        <v>425</v>
      </c>
      <c r="B181" s="21" t="s">
        <v>15</v>
      </c>
      <c r="C181" s="22" t="s">
        <v>426</v>
      </c>
      <c r="D181" s="23">
        <v>20</v>
      </c>
      <c r="E181" s="21" t="s">
        <v>427</v>
      </c>
      <c r="F181" s="21" t="s">
        <v>427</v>
      </c>
      <c r="G181" s="24" t="s">
        <v>14</v>
      </c>
      <c r="H181" s="25" t="str">
        <f>HYPERLINK("http://cxhz.hep.com.cn/ProfessionalProjectWebsite/html/projectDetail.html?id=231","指南链接")</f>
        <v>指南链接</v>
      </c>
    </row>
    <row r="182" spans="1:8" ht="48">
      <c r="A182" s="20"/>
      <c r="B182" s="21" t="s">
        <v>33</v>
      </c>
      <c r="C182" s="22" t="s">
        <v>428</v>
      </c>
      <c r="D182" s="23">
        <v>10</v>
      </c>
      <c r="E182" s="21" t="s">
        <v>427</v>
      </c>
      <c r="F182" s="21" t="s">
        <v>427</v>
      </c>
      <c r="G182" s="24" t="s">
        <v>14</v>
      </c>
      <c r="H182" s="25" t="str">
        <f>HYPERLINK("http://cxhz.hep.com.cn/ProfessionalProjectWebsite/html/projectDetail.html?id=231","指南链接")</f>
        <v>指南链接</v>
      </c>
    </row>
    <row r="183" spans="1:8" ht="147" customHeight="1">
      <c r="A183" s="20" t="s">
        <v>429</v>
      </c>
      <c r="B183" s="21" t="s">
        <v>15</v>
      </c>
      <c r="C183" s="22" t="s">
        <v>430</v>
      </c>
      <c r="D183" s="23">
        <v>10</v>
      </c>
      <c r="E183" s="21" t="s">
        <v>431</v>
      </c>
      <c r="F183" s="21" t="s">
        <v>432</v>
      </c>
      <c r="G183" s="24" t="s">
        <v>14</v>
      </c>
      <c r="H183" s="25" t="str">
        <f>HYPERLINK("http://cxhz.hep.com.cn/ProfessionalProjectWebsite/html/projectDetail.html?id=308","指南链接")</f>
        <v>指南链接</v>
      </c>
    </row>
    <row r="184" spans="1:8" ht="51" customHeight="1">
      <c r="A184" s="20"/>
      <c r="B184" s="21" t="s">
        <v>18</v>
      </c>
      <c r="C184" s="22" t="s">
        <v>433</v>
      </c>
      <c r="D184" s="23">
        <v>3</v>
      </c>
      <c r="E184" s="21" t="s">
        <v>434</v>
      </c>
      <c r="F184" s="21" t="s">
        <v>117</v>
      </c>
      <c r="G184" s="24" t="s">
        <v>14</v>
      </c>
      <c r="H184" s="25" t="str">
        <f>HYPERLINK("http://cxhz.hep.com.cn/ProfessionalProjectWebsite/html/projectDetail.html?id=308","指南链接")</f>
        <v>指南链接</v>
      </c>
    </row>
    <row r="185" spans="1:8" ht="42" customHeight="1">
      <c r="A185" s="20"/>
      <c r="B185" s="21" t="s">
        <v>31</v>
      </c>
      <c r="C185" s="22" t="s">
        <v>435</v>
      </c>
      <c r="D185" s="23">
        <v>5</v>
      </c>
      <c r="E185" s="21" t="s">
        <v>436</v>
      </c>
      <c r="F185" s="21" t="s">
        <v>117</v>
      </c>
      <c r="G185" s="24" t="s">
        <v>14</v>
      </c>
      <c r="H185" s="25" t="str">
        <f>HYPERLINK("http://cxhz.hep.com.cn/ProfessionalProjectWebsite/html/projectDetail.html?id=308","指南链接")</f>
        <v>指南链接</v>
      </c>
    </row>
    <row r="186" spans="1:8" ht="144">
      <c r="A186" s="20" t="s">
        <v>437</v>
      </c>
      <c r="B186" s="21" t="s">
        <v>15</v>
      </c>
      <c r="C186" s="22" t="s">
        <v>438</v>
      </c>
      <c r="D186" s="23">
        <v>25</v>
      </c>
      <c r="E186" s="21" t="s">
        <v>439</v>
      </c>
      <c r="F186" s="21" t="s">
        <v>440</v>
      </c>
      <c r="G186" s="24" t="s">
        <v>14</v>
      </c>
      <c r="H186" s="25" t="str">
        <f>HYPERLINK("http://cxhz.hep.com.cn/ProfessionalProjectWebsite/html/projectDetail.html?id=357","指南链接")</f>
        <v>指南链接</v>
      </c>
    </row>
    <row r="187" spans="1:8" ht="84">
      <c r="A187" s="20"/>
      <c r="B187" s="21" t="s">
        <v>31</v>
      </c>
      <c r="C187" s="22" t="s">
        <v>441</v>
      </c>
      <c r="D187" s="23">
        <v>5</v>
      </c>
      <c r="E187" s="21" t="s">
        <v>427</v>
      </c>
      <c r="F187" s="21" t="s">
        <v>442</v>
      </c>
      <c r="G187" s="24" t="s">
        <v>14</v>
      </c>
      <c r="H187" s="25" t="str">
        <f>HYPERLINK("http://cxhz.hep.com.cn/ProfessionalProjectWebsite/html/projectDetail.html?id=357","指南链接")</f>
        <v>指南链接</v>
      </c>
    </row>
    <row r="188" spans="1:8" ht="84">
      <c r="A188" s="20"/>
      <c r="B188" s="21" t="s">
        <v>33</v>
      </c>
      <c r="C188" s="22" t="s">
        <v>443</v>
      </c>
      <c r="D188" s="23">
        <v>10</v>
      </c>
      <c r="E188" s="21" t="s">
        <v>444</v>
      </c>
      <c r="F188" s="21" t="s">
        <v>445</v>
      </c>
      <c r="G188" s="24" t="s">
        <v>14</v>
      </c>
      <c r="H188" s="25" t="str">
        <f>HYPERLINK("http://cxhz.hep.com.cn/ProfessionalProjectWebsite/html/projectDetail.html?id=357","指南链接")</f>
        <v>指南链接</v>
      </c>
    </row>
    <row r="189" spans="1:8" ht="132">
      <c r="A189" s="20" t="s">
        <v>446</v>
      </c>
      <c r="B189" s="21" t="s">
        <v>11</v>
      </c>
      <c r="C189" s="22" t="s">
        <v>447</v>
      </c>
      <c r="D189" s="23">
        <v>15</v>
      </c>
      <c r="E189" s="21" t="s">
        <v>448</v>
      </c>
      <c r="F189" s="21" t="s">
        <v>449</v>
      </c>
      <c r="G189" s="24" t="s">
        <v>14</v>
      </c>
      <c r="H189" s="25" t="str">
        <f>HYPERLINK("http://cxhz.hep.com.cn/ProfessionalProjectWebsite/html/projectDetail.html?id=321","指南链接")</f>
        <v>指南链接</v>
      </c>
    </row>
    <row r="190" spans="1:8" ht="144">
      <c r="A190" s="20"/>
      <c r="B190" s="21" t="s">
        <v>15</v>
      </c>
      <c r="C190" s="22" t="s">
        <v>450</v>
      </c>
      <c r="D190" s="23">
        <v>5</v>
      </c>
      <c r="E190" s="21" t="s">
        <v>451</v>
      </c>
      <c r="F190" s="21" t="s">
        <v>452</v>
      </c>
      <c r="G190" s="24" t="s">
        <v>14</v>
      </c>
      <c r="H190" s="25" t="str">
        <f>HYPERLINK("http://cxhz.hep.com.cn/ProfessionalProjectWebsite/html/projectDetail.html?id=321","指南链接")</f>
        <v>指南链接</v>
      </c>
    </row>
    <row r="191" spans="1:8" ht="75" customHeight="1">
      <c r="A191" s="20" t="s">
        <v>453</v>
      </c>
      <c r="B191" s="21" t="s">
        <v>15</v>
      </c>
      <c r="C191" s="22" t="s">
        <v>454</v>
      </c>
      <c r="D191" s="23">
        <v>5</v>
      </c>
      <c r="E191" s="21" t="s">
        <v>455</v>
      </c>
      <c r="F191" s="21" t="s">
        <v>456</v>
      </c>
      <c r="G191" s="24" t="s">
        <v>14</v>
      </c>
      <c r="H191" s="25" t="str">
        <f>HYPERLINK("http://cxhz.hep.com.cn/ProfessionalProjectWebsite/html/projectDetail.html?id=227","指南链接")</f>
        <v>指南链接</v>
      </c>
    </row>
    <row r="192" spans="1:8" ht="88.5" customHeight="1">
      <c r="A192" s="20"/>
      <c r="B192" s="21" t="s">
        <v>20</v>
      </c>
      <c r="C192" s="22" t="s">
        <v>457</v>
      </c>
      <c r="D192" s="23">
        <v>10</v>
      </c>
      <c r="E192" s="21" t="s">
        <v>455</v>
      </c>
      <c r="F192" s="24" t="s">
        <v>14</v>
      </c>
      <c r="G192" s="21" t="s">
        <v>458</v>
      </c>
      <c r="H192" s="25" t="str">
        <f>HYPERLINK("http://cxhz.hep.com.cn/ProfessionalProjectWebsite/html/projectDetail.html?id=227","指南链接")</f>
        <v>指南链接</v>
      </c>
    </row>
    <row r="193" spans="1:8" ht="108">
      <c r="A193" s="20"/>
      <c r="B193" s="21" t="s">
        <v>31</v>
      </c>
      <c r="C193" s="22" t="s">
        <v>459</v>
      </c>
      <c r="D193" s="23">
        <v>3</v>
      </c>
      <c r="E193" s="21" t="s">
        <v>456</v>
      </c>
      <c r="F193" s="21" t="s">
        <v>456</v>
      </c>
      <c r="G193" s="24" t="s">
        <v>14</v>
      </c>
      <c r="H193" s="25" t="str">
        <f>HYPERLINK("http://cxhz.hep.com.cn/ProfessionalProjectWebsite/html/projectDetail.html?id=227","指南链接")</f>
        <v>指南链接</v>
      </c>
    </row>
    <row r="194" spans="1:8" ht="141.75" customHeight="1">
      <c r="A194" s="20"/>
      <c r="B194" s="21" t="s">
        <v>33</v>
      </c>
      <c r="C194" s="22" t="s">
        <v>460</v>
      </c>
      <c r="D194" s="23">
        <v>15</v>
      </c>
      <c r="E194" s="21" t="s">
        <v>456</v>
      </c>
      <c r="F194" s="21" t="s">
        <v>456</v>
      </c>
      <c r="G194" s="24" t="s">
        <v>14</v>
      </c>
      <c r="H194" s="25" t="str">
        <f>HYPERLINK("http://cxhz.hep.com.cn/ProfessionalProjectWebsite/html/projectDetail.html?id=227","指南链接")</f>
        <v>指南链接</v>
      </c>
    </row>
    <row r="195" spans="1:8" ht="135" customHeight="1">
      <c r="A195" s="20" t="s">
        <v>461</v>
      </c>
      <c r="B195" s="21" t="s">
        <v>15</v>
      </c>
      <c r="C195" s="22" t="s">
        <v>462</v>
      </c>
      <c r="D195" s="23">
        <v>4</v>
      </c>
      <c r="E195" s="21" t="s">
        <v>463</v>
      </c>
      <c r="F195" s="21" t="s">
        <v>30</v>
      </c>
      <c r="G195" s="24" t="s">
        <v>14</v>
      </c>
      <c r="H195" s="25" t="str">
        <f>HYPERLINK("http://cxhz.hep.com.cn/ProfessionalProjectWebsite/html/projectDetail.html?id=258","指南链接")</f>
        <v>指南链接</v>
      </c>
    </row>
    <row r="196" spans="1:8" ht="138.75" customHeight="1">
      <c r="A196" s="20"/>
      <c r="B196" s="21" t="s">
        <v>15</v>
      </c>
      <c r="C196" s="22" t="s">
        <v>464</v>
      </c>
      <c r="D196" s="23">
        <v>2</v>
      </c>
      <c r="E196" s="21" t="s">
        <v>465</v>
      </c>
      <c r="F196" s="21" t="s">
        <v>30</v>
      </c>
      <c r="G196" s="24" t="s">
        <v>14</v>
      </c>
      <c r="H196" s="25" t="str">
        <f>HYPERLINK("http://cxhz.hep.com.cn/ProfessionalProjectWebsite/html/projectDetail.html?id=258","指南链接")</f>
        <v>指南链接</v>
      </c>
    </row>
    <row r="197" spans="1:8" ht="132" customHeight="1">
      <c r="A197" s="20"/>
      <c r="B197" s="21" t="s">
        <v>15</v>
      </c>
      <c r="C197" s="22" t="s">
        <v>466</v>
      </c>
      <c r="D197" s="23">
        <v>4</v>
      </c>
      <c r="E197" s="21" t="s">
        <v>463</v>
      </c>
      <c r="F197" s="21" t="s">
        <v>30</v>
      </c>
      <c r="G197" s="24" t="s">
        <v>14</v>
      </c>
      <c r="H197" s="25" t="str">
        <f>HYPERLINK("http://cxhz.hep.com.cn/ProfessionalProjectWebsite/html/projectDetail.html?id=258","指南链接")</f>
        <v>指南链接</v>
      </c>
    </row>
    <row r="198" spans="1:8" ht="114" customHeight="1">
      <c r="A198" s="20"/>
      <c r="B198" s="21" t="s">
        <v>31</v>
      </c>
      <c r="C198" s="22" t="s">
        <v>467</v>
      </c>
      <c r="D198" s="23">
        <v>40</v>
      </c>
      <c r="E198" s="21" t="s">
        <v>468</v>
      </c>
      <c r="F198" s="21" t="s">
        <v>30</v>
      </c>
      <c r="G198" s="24" t="s">
        <v>14</v>
      </c>
      <c r="H198" s="25" t="str">
        <f>HYPERLINK("http://cxhz.hep.com.cn/ProfessionalProjectWebsite/html/projectDetail.html?id=303","指南链接")</f>
        <v>指南链接</v>
      </c>
    </row>
    <row r="199" spans="1:8" ht="103.5" customHeight="1">
      <c r="A199" s="20"/>
      <c r="B199" s="21" t="s">
        <v>33</v>
      </c>
      <c r="C199" s="22" t="s">
        <v>469</v>
      </c>
      <c r="D199" s="23">
        <v>30</v>
      </c>
      <c r="E199" s="21" t="s">
        <v>470</v>
      </c>
      <c r="F199" s="21" t="s">
        <v>30</v>
      </c>
      <c r="G199" s="24" t="s">
        <v>14</v>
      </c>
      <c r="H199" s="25" t="str">
        <f>HYPERLINK("http://cxhz.hep.com.cn/ProfessionalProjectWebsite/html/projectDetail.html?id=305","指南链接")</f>
        <v>指南链接</v>
      </c>
    </row>
    <row r="200" spans="1:8" ht="114.75" customHeight="1">
      <c r="A200" s="20"/>
      <c r="B200" s="21" t="s">
        <v>33</v>
      </c>
      <c r="C200" s="22" t="s">
        <v>469</v>
      </c>
      <c r="D200" s="23">
        <v>20</v>
      </c>
      <c r="E200" s="21" t="s">
        <v>470</v>
      </c>
      <c r="F200" s="21" t="s">
        <v>30</v>
      </c>
      <c r="G200" s="24" t="s">
        <v>14</v>
      </c>
      <c r="H200" s="25" t="str">
        <f>HYPERLINK("http://cxhz.hep.com.cn/ProfessionalProjectWebsite/html/projectDetail.html?id=305","指南链接")</f>
        <v>指南链接</v>
      </c>
    </row>
    <row r="201" spans="1:8" ht="94.5" customHeight="1">
      <c r="A201" s="20" t="s">
        <v>471</v>
      </c>
      <c r="B201" s="21" t="s">
        <v>15</v>
      </c>
      <c r="C201" s="22" t="s">
        <v>472</v>
      </c>
      <c r="D201" s="23">
        <v>10</v>
      </c>
      <c r="E201" s="21" t="s">
        <v>473</v>
      </c>
      <c r="F201" s="21" t="s">
        <v>474</v>
      </c>
      <c r="G201" s="24" t="s">
        <v>14</v>
      </c>
      <c r="H201" s="25" t="str">
        <f>HYPERLINK("http://cxhz.hep.com.cn/ProfessionalProjectWebsite/html/projectDetail.html?id=294","指南链接")</f>
        <v>指南链接</v>
      </c>
    </row>
    <row r="202" spans="1:8" ht="126" customHeight="1">
      <c r="A202" s="20"/>
      <c r="B202" s="21" t="s">
        <v>33</v>
      </c>
      <c r="C202" s="22" t="s">
        <v>475</v>
      </c>
      <c r="D202" s="23">
        <v>10</v>
      </c>
      <c r="E202" s="21" t="s">
        <v>473</v>
      </c>
      <c r="F202" s="21" t="s">
        <v>473</v>
      </c>
      <c r="G202" s="24" t="s">
        <v>14</v>
      </c>
      <c r="H202" s="25" t="str">
        <f>HYPERLINK("http://cxhz.hep.com.cn/ProfessionalProjectWebsite/html/projectDetail.html?id=294","指南链接")</f>
        <v>指南链接</v>
      </c>
    </row>
    <row r="203" spans="1:8" ht="121.5" customHeight="1">
      <c r="A203" s="20"/>
      <c r="B203" s="21" t="s">
        <v>18</v>
      </c>
      <c r="C203" s="22" t="s">
        <v>476</v>
      </c>
      <c r="D203" s="23">
        <v>3</v>
      </c>
      <c r="E203" s="21" t="s">
        <v>473</v>
      </c>
      <c r="F203" s="21" t="s">
        <v>473</v>
      </c>
      <c r="G203" s="24" t="s">
        <v>14</v>
      </c>
      <c r="H203" s="25" t="str">
        <f>HYPERLINK("http://cxhz.hep.com.cn/ProfessionalProjectWebsite/html/projectDetail.html?id=294","指南链接")</f>
        <v>指南链接</v>
      </c>
    </row>
    <row r="204" spans="1:8" ht="84">
      <c r="A204" s="20"/>
      <c r="B204" s="21" t="s">
        <v>11</v>
      </c>
      <c r="C204" s="22" t="s">
        <v>477</v>
      </c>
      <c r="D204" s="23">
        <v>5</v>
      </c>
      <c r="E204" s="21" t="s">
        <v>478</v>
      </c>
      <c r="F204" s="21" t="s">
        <v>479</v>
      </c>
      <c r="G204" s="24" t="s">
        <v>14</v>
      </c>
      <c r="H204" s="25" t="str">
        <f>HYPERLINK("http://cxhz.hep.com.cn/ProfessionalProjectWebsite/html/projectDetail.html?id=319","指南链接")</f>
        <v>指南链接</v>
      </c>
    </row>
    <row r="205" spans="1:8" ht="90" customHeight="1">
      <c r="A205" s="20" t="s">
        <v>480</v>
      </c>
      <c r="B205" s="21" t="s">
        <v>15</v>
      </c>
      <c r="C205" s="22" t="s">
        <v>481</v>
      </c>
      <c r="D205" s="23">
        <v>8</v>
      </c>
      <c r="E205" s="21" t="s">
        <v>482</v>
      </c>
      <c r="F205" s="21" t="s">
        <v>479</v>
      </c>
      <c r="G205" s="24" t="s">
        <v>14</v>
      </c>
      <c r="H205" s="25" t="str">
        <f>HYPERLINK("http://cxhz.hep.com.cn/ProfessionalProjectWebsite/html/projectDetail.html?id=319","指南链接")</f>
        <v>指南链接</v>
      </c>
    </row>
    <row r="206" spans="1:8" ht="99.75" customHeight="1">
      <c r="A206" s="20"/>
      <c r="B206" s="21" t="s">
        <v>33</v>
      </c>
      <c r="C206" s="22" t="s">
        <v>483</v>
      </c>
      <c r="D206" s="23">
        <v>5</v>
      </c>
      <c r="E206" s="21" t="s">
        <v>484</v>
      </c>
      <c r="F206" s="21" t="s">
        <v>479</v>
      </c>
      <c r="G206" s="24" t="s">
        <v>14</v>
      </c>
      <c r="H206" s="25" t="str">
        <f>HYPERLINK("http://cxhz.hep.com.cn/ProfessionalProjectWebsite/html/projectDetail.html?id=319","指南链接")</f>
        <v>指南链接</v>
      </c>
    </row>
    <row r="207" spans="1:8" ht="99.75" customHeight="1">
      <c r="A207" s="20" t="s">
        <v>485</v>
      </c>
      <c r="B207" s="21" t="s">
        <v>11</v>
      </c>
      <c r="C207" s="22" t="s">
        <v>486</v>
      </c>
      <c r="D207" s="23">
        <v>2</v>
      </c>
      <c r="E207" s="21" t="s">
        <v>487</v>
      </c>
      <c r="F207" s="21" t="s">
        <v>487</v>
      </c>
      <c r="G207" s="24" t="s">
        <v>14</v>
      </c>
      <c r="H207" s="25" t="str">
        <f>HYPERLINK("http://cxhz.hep.com.cn/ProfessionalProjectWebsite/html/projectDetail.html?id=426","指南链接")</f>
        <v>指南链接</v>
      </c>
    </row>
    <row r="208" spans="1:8" ht="72">
      <c r="A208" s="20"/>
      <c r="B208" s="21" t="s">
        <v>15</v>
      </c>
      <c r="C208" s="22" t="s">
        <v>488</v>
      </c>
      <c r="D208" s="23">
        <v>10</v>
      </c>
      <c r="E208" s="21" t="s">
        <v>489</v>
      </c>
      <c r="F208" s="21" t="s">
        <v>489</v>
      </c>
      <c r="G208" s="24" t="s">
        <v>14</v>
      </c>
      <c r="H208" s="25" t="str">
        <f>HYPERLINK("http://cxhz.hep.com.cn/ProfessionalProjectWebsite/html/projectDetail.html?id=426","指南链接")</f>
        <v>指南链接</v>
      </c>
    </row>
    <row r="209" spans="1:8" ht="63" customHeight="1">
      <c r="A209" s="20"/>
      <c r="B209" s="21" t="s">
        <v>33</v>
      </c>
      <c r="C209" s="22" t="s">
        <v>490</v>
      </c>
      <c r="D209" s="23">
        <v>2</v>
      </c>
      <c r="E209" s="21" t="s">
        <v>489</v>
      </c>
      <c r="F209" s="21" t="s">
        <v>489</v>
      </c>
      <c r="G209" s="24" t="s">
        <v>14</v>
      </c>
      <c r="H209" s="25" t="str">
        <f>HYPERLINK("http://cxhz.hep.com.cn/ProfessionalProjectWebsite/html/projectDetail.html?id=426","指南链接")</f>
        <v>指南链接</v>
      </c>
    </row>
    <row r="210" spans="1:8" ht="60">
      <c r="A210" s="20"/>
      <c r="B210" s="21" t="s">
        <v>18</v>
      </c>
      <c r="C210" s="22" t="s">
        <v>491</v>
      </c>
      <c r="D210" s="23">
        <v>2</v>
      </c>
      <c r="E210" s="21" t="s">
        <v>489</v>
      </c>
      <c r="F210" s="21" t="s">
        <v>489</v>
      </c>
      <c r="G210" s="24" t="s">
        <v>14</v>
      </c>
      <c r="H210" s="25" t="str">
        <f>HYPERLINK("http://cxhz.hep.com.cn/ProfessionalProjectWebsite/html/projectDetail.html?id=426","指南链接")</f>
        <v>指南链接</v>
      </c>
    </row>
    <row r="211" spans="1:8" ht="138" customHeight="1">
      <c r="A211" s="20" t="s">
        <v>492</v>
      </c>
      <c r="B211" s="21" t="s">
        <v>15</v>
      </c>
      <c r="C211" s="22" t="s">
        <v>493</v>
      </c>
      <c r="D211" s="23">
        <v>5</v>
      </c>
      <c r="E211" s="21" t="s">
        <v>494</v>
      </c>
      <c r="F211" s="21" t="s">
        <v>495</v>
      </c>
      <c r="G211" s="24" t="s">
        <v>14</v>
      </c>
      <c r="H211" s="25" t="str">
        <f>HYPERLINK("http://cxhz.hep.com.cn/ProfessionalProjectWebsite/html/projectDetail.html?id=279","指南链接")</f>
        <v>指南链接</v>
      </c>
    </row>
    <row r="212" spans="1:8" ht="228">
      <c r="A212" s="20"/>
      <c r="B212" s="21" t="s">
        <v>20</v>
      </c>
      <c r="C212" s="22" t="s">
        <v>496</v>
      </c>
      <c r="D212" s="23">
        <v>3</v>
      </c>
      <c r="E212" s="21" t="s">
        <v>497</v>
      </c>
      <c r="F212" s="24" t="s">
        <v>14</v>
      </c>
      <c r="G212" s="21" t="s">
        <v>498</v>
      </c>
      <c r="H212" s="25" t="str">
        <f>HYPERLINK("http://cxhz.hep.com.cn/ProfessionalProjectWebsite/html/projectDetail.html?id=279","指南链接")</f>
        <v>指南链接</v>
      </c>
    </row>
    <row r="213" spans="1:8" ht="72">
      <c r="A213" s="20"/>
      <c r="B213" s="21" t="s">
        <v>31</v>
      </c>
      <c r="C213" s="22" t="s">
        <v>499</v>
      </c>
      <c r="D213" s="23">
        <v>30</v>
      </c>
      <c r="E213" s="21" t="s">
        <v>500</v>
      </c>
      <c r="F213" s="21" t="s">
        <v>501</v>
      </c>
      <c r="G213" s="24" t="s">
        <v>14</v>
      </c>
      <c r="H213" s="25" t="str">
        <f>HYPERLINK("http://cxhz.hep.com.cn/ProfessionalProjectWebsite/html/projectDetail.html?id=279","指南链接")</f>
        <v>指南链接</v>
      </c>
    </row>
    <row r="214" spans="1:8" ht="132">
      <c r="A214" s="20"/>
      <c r="B214" s="21" t="s">
        <v>33</v>
      </c>
      <c r="C214" s="22" t="s">
        <v>502</v>
      </c>
      <c r="D214" s="23">
        <v>6</v>
      </c>
      <c r="E214" s="21" t="s">
        <v>495</v>
      </c>
      <c r="F214" s="21" t="s">
        <v>495</v>
      </c>
      <c r="G214" s="24" t="s">
        <v>14</v>
      </c>
      <c r="H214" s="25" t="str">
        <f>HYPERLINK("http://cxhz.hep.com.cn/ProfessionalProjectWebsite/html/projectDetail.html?id=279","指南链接")</f>
        <v>指南链接</v>
      </c>
    </row>
    <row r="215" spans="1:8" ht="72">
      <c r="A215" s="20" t="s">
        <v>503</v>
      </c>
      <c r="B215" s="21" t="s">
        <v>11</v>
      </c>
      <c r="C215" s="22" t="s">
        <v>504</v>
      </c>
      <c r="D215" s="23">
        <v>10</v>
      </c>
      <c r="E215" s="21" t="s">
        <v>505</v>
      </c>
      <c r="F215" s="21" t="s">
        <v>506</v>
      </c>
      <c r="G215" s="24" t="s">
        <v>14</v>
      </c>
      <c r="H215" s="25" t="str">
        <f aca="true" t="shared" si="5" ref="H215:H220">HYPERLINK("http://cxhz.hep.com.cn/ProfessionalProjectWebsite/html/projectDetail.html?id=461","指南链接")</f>
        <v>指南链接</v>
      </c>
    </row>
    <row r="216" spans="1:8" ht="123" customHeight="1">
      <c r="A216" s="20"/>
      <c r="B216" s="21" t="s">
        <v>15</v>
      </c>
      <c r="C216" s="22" t="s">
        <v>507</v>
      </c>
      <c r="D216" s="23">
        <v>10</v>
      </c>
      <c r="E216" s="21" t="s">
        <v>505</v>
      </c>
      <c r="F216" s="21" t="s">
        <v>506</v>
      </c>
      <c r="G216" s="24" t="s">
        <v>14</v>
      </c>
      <c r="H216" s="25" t="str">
        <f t="shared" si="5"/>
        <v>指南链接</v>
      </c>
    </row>
    <row r="217" spans="1:8" ht="123.75" customHeight="1">
      <c r="A217" s="20"/>
      <c r="B217" s="21" t="s">
        <v>31</v>
      </c>
      <c r="C217" s="22" t="s">
        <v>508</v>
      </c>
      <c r="D217" s="23">
        <v>5</v>
      </c>
      <c r="E217" s="21" t="s">
        <v>505</v>
      </c>
      <c r="F217" s="21" t="s">
        <v>506</v>
      </c>
      <c r="G217" s="24" t="s">
        <v>14</v>
      </c>
      <c r="H217" s="25" t="str">
        <f t="shared" si="5"/>
        <v>指南链接</v>
      </c>
    </row>
    <row r="218" spans="1:8" ht="84">
      <c r="A218" s="20"/>
      <c r="B218" s="21" t="s">
        <v>33</v>
      </c>
      <c r="C218" s="22" t="s">
        <v>509</v>
      </c>
      <c r="D218" s="23">
        <v>15</v>
      </c>
      <c r="E218" s="21" t="s">
        <v>505</v>
      </c>
      <c r="F218" s="21" t="s">
        <v>506</v>
      </c>
      <c r="G218" s="24" t="s">
        <v>14</v>
      </c>
      <c r="H218" s="25" t="str">
        <f t="shared" si="5"/>
        <v>指南链接</v>
      </c>
    </row>
    <row r="219" spans="1:8" ht="72.75" customHeight="1">
      <c r="A219" s="20"/>
      <c r="B219" s="21" t="s">
        <v>18</v>
      </c>
      <c r="C219" s="22" t="s">
        <v>510</v>
      </c>
      <c r="D219" s="23">
        <v>10</v>
      </c>
      <c r="E219" s="21" t="s">
        <v>505</v>
      </c>
      <c r="F219" s="21" t="s">
        <v>506</v>
      </c>
      <c r="G219" s="24" t="s">
        <v>14</v>
      </c>
      <c r="H219" s="25" t="str">
        <f t="shared" si="5"/>
        <v>指南链接</v>
      </c>
    </row>
    <row r="220" spans="1:8" ht="72">
      <c r="A220" s="20"/>
      <c r="B220" s="21" t="s">
        <v>178</v>
      </c>
      <c r="C220" s="22" t="s">
        <v>511</v>
      </c>
      <c r="D220" s="23">
        <v>5</v>
      </c>
      <c r="E220" s="21" t="s">
        <v>505</v>
      </c>
      <c r="F220" s="21" t="s">
        <v>506</v>
      </c>
      <c r="G220" s="24" t="s">
        <v>14</v>
      </c>
      <c r="H220" s="25" t="str">
        <f t="shared" si="5"/>
        <v>指南链接</v>
      </c>
    </row>
    <row r="221" spans="1:8" ht="96">
      <c r="A221" s="20" t="s">
        <v>512</v>
      </c>
      <c r="B221" s="21" t="s">
        <v>11</v>
      </c>
      <c r="C221" s="22" t="s">
        <v>513</v>
      </c>
      <c r="D221" s="23">
        <v>3</v>
      </c>
      <c r="E221" s="21" t="s">
        <v>514</v>
      </c>
      <c r="F221" s="21" t="s">
        <v>515</v>
      </c>
      <c r="G221" s="24" t="s">
        <v>14</v>
      </c>
      <c r="H221" s="25" t="str">
        <f aca="true" t="shared" si="6" ref="H221:H226">HYPERLINK("http://cxhz.hep.com.cn/ProfessionalProjectWebsite/html/projectDetail.html?id=462","指南链接")</f>
        <v>指南链接</v>
      </c>
    </row>
    <row r="222" spans="1:8" ht="96">
      <c r="A222" s="20"/>
      <c r="B222" s="21" t="s">
        <v>15</v>
      </c>
      <c r="C222" s="22" t="s">
        <v>516</v>
      </c>
      <c r="D222" s="23">
        <v>20</v>
      </c>
      <c r="E222" s="21" t="s">
        <v>514</v>
      </c>
      <c r="F222" s="21" t="s">
        <v>515</v>
      </c>
      <c r="G222" s="24" t="s">
        <v>14</v>
      </c>
      <c r="H222" s="25" t="str">
        <f t="shared" si="6"/>
        <v>指南链接</v>
      </c>
    </row>
    <row r="223" spans="1:8" ht="108">
      <c r="A223" s="20"/>
      <c r="B223" s="21" t="s">
        <v>31</v>
      </c>
      <c r="C223" s="22" t="s">
        <v>517</v>
      </c>
      <c r="D223" s="23">
        <v>10</v>
      </c>
      <c r="E223" s="21" t="s">
        <v>514</v>
      </c>
      <c r="F223" s="21" t="s">
        <v>515</v>
      </c>
      <c r="G223" s="24" t="s">
        <v>14</v>
      </c>
      <c r="H223" s="25" t="str">
        <f t="shared" si="6"/>
        <v>指南链接</v>
      </c>
    </row>
    <row r="224" spans="1:8" ht="102.75" customHeight="1">
      <c r="A224" s="20"/>
      <c r="B224" s="21" t="s">
        <v>33</v>
      </c>
      <c r="C224" s="22" t="s">
        <v>518</v>
      </c>
      <c r="D224" s="23">
        <v>10</v>
      </c>
      <c r="E224" s="21" t="s">
        <v>514</v>
      </c>
      <c r="F224" s="21" t="s">
        <v>515</v>
      </c>
      <c r="G224" s="24" t="s">
        <v>14</v>
      </c>
      <c r="H224" s="25" t="str">
        <f t="shared" si="6"/>
        <v>指南链接</v>
      </c>
    </row>
    <row r="225" spans="1:8" ht="96">
      <c r="A225" s="20"/>
      <c r="B225" s="21" t="s">
        <v>18</v>
      </c>
      <c r="C225" s="22" t="s">
        <v>519</v>
      </c>
      <c r="D225" s="23">
        <v>10</v>
      </c>
      <c r="E225" s="21" t="s">
        <v>514</v>
      </c>
      <c r="F225" s="21" t="s">
        <v>515</v>
      </c>
      <c r="G225" s="24" t="s">
        <v>14</v>
      </c>
      <c r="H225" s="25" t="str">
        <f t="shared" si="6"/>
        <v>指南链接</v>
      </c>
    </row>
    <row r="226" spans="1:8" ht="102" customHeight="1">
      <c r="A226" s="20"/>
      <c r="B226" s="21" t="s">
        <v>178</v>
      </c>
      <c r="C226" s="22" t="s">
        <v>520</v>
      </c>
      <c r="D226" s="23">
        <v>20</v>
      </c>
      <c r="E226" s="21" t="s">
        <v>514</v>
      </c>
      <c r="F226" s="21" t="s">
        <v>515</v>
      </c>
      <c r="G226" s="24" t="s">
        <v>14</v>
      </c>
      <c r="H226" s="25" t="str">
        <f t="shared" si="6"/>
        <v>指南链接</v>
      </c>
    </row>
    <row r="227" spans="1:8" ht="75" customHeight="1">
      <c r="A227" s="20" t="s">
        <v>521</v>
      </c>
      <c r="B227" s="21" t="s">
        <v>18</v>
      </c>
      <c r="C227" s="22" t="s">
        <v>522</v>
      </c>
      <c r="D227" s="23">
        <v>5</v>
      </c>
      <c r="E227" s="21" t="s">
        <v>523</v>
      </c>
      <c r="F227" s="21" t="s">
        <v>524</v>
      </c>
      <c r="G227" s="24" t="s">
        <v>14</v>
      </c>
      <c r="H227" s="25" t="str">
        <f>HYPERLINK("http://cxhz.hep.com.cn/ProfessionalProjectWebsite/html/projectDetail.html?id=264","指南链接")</f>
        <v>指南链接</v>
      </c>
    </row>
    <row r="228" spans="1:8" ht="39.75" customHeight="1">
      <c r="A228" s="20"/>
      <c r="B228" s="21" t="s">
        <v>18</v>
      </c>
      <c r="C228" s="22" t="s">
        <v>525</v>
      </c>
      <c r="D228" s="23">
        <v>5</v>
      </c>
      <c r="E228" s="21" t="s">
        <v>526</v>
      </c>
      <c r="F228" s="21" t="s">
        <v>524</v>
      </c>
      <c r="G228" s="24" t="s">
        <v>14</v>
      </c>
      <c r="H228" s="25" t="str">
        <f>HYPERLINK("http://cxhz.hep.com.cn/ProfessionalProjectWebsite/html/projectDetail.html?id=264","指南链接")</f>
        <v>指南链接</v>
      </c>
    </row>
    <row r="229" spans="1:8" ht="37.5" customHeight="1">
      <c r="A229" s="20"/>
      <c r="B229" s="21" t="s">
        <v>178</v>
      </c>
      <c r="C229" s="22" t="s">
        <v>527</v>
      </c>
      <c r="D229" s="23">
        <v>10</v>
      </c>
      <c r="E229" s="21" t="s">
        <v>528</v>
      </c>
      <c r="F229" s="21" t="s">
        <v>524</v>
      </c>
      <c r="G229" s="24" t="s">
        <v>14</v>
      </c>
      <c r="H229" s="25" t="str">
        <f>HYPERLINK("http://cxhz.hep.com.cn/ProfessionalProjectWebsite/html/projectDetail.html?id=264","指南链接")</f>
        <v>指南链接</v>
      </c>
    </row>
    <row r="230" spans="1:8" ht="42.75" customHeight="1">
      <c r="A230" s="20"/>
      <c r="B230" s="21" t="s">
        <v>178</v>
      </c>
      <c r="C230" s="22" t="s">
        <v>529</v>
      </c>
      <c r="D230" s="23">
        <v>10</v>
      </c>
      <c r="E230" s="21" t="s">
        <v>528</v>
      </c>
      <c r="F230" s="21" t="s">
        <v>524</v>
      </c>
      <c r="G230" s="24" t="s">
        <v>14</v>
      </c>
      <c r="H230" s="25" t="str">
        <f>HYPERLINK("http://cxhz.hep.com.cn/ProfessionalProjectWebsite/html/projectDetail.html?id=264","指南链接")</f>
        <v>指南链接</v>
      </c>
    </row>
    <row r="231" spans="1:8" ht="111" customHeight="1">
      <c r="A231" s="20" t="s">
        <v>530</v>
      </c>
      <c r="B231" s="21" t="s">
        <v>15</v>
      </c>
      <c r="C231" s="22" t="s">
        <v>531</v>
      </c>
      <c r="D231" s="23">
        <v>15</v>
      </c>
      <c r="E231" s="21" t="s">
        <v>532</v>
      </c>
      <c r="F231" s="21" t="s">
        <v>532</v>
      </c>
      <c r="G231" s="24" t="s">
        <v>14</v>
      </c>
      <c r="H231" s="25" t="str">
        <f>HYPERLINK("http://cxhz.hep.com.cn/ProfessionalProjectWebsite/html/projectDetail.html?id=278","指南链接")</f>
        <v>指南链接</v>
      </c>
    </row>
    <row r="232" spans="1:8" ht="75" customHeight="1">
      <c r="A232" s="20"/>
      <c r="B232" s="21" t="s">
        <v>20</v>
      </c>
      <c r="C232" s="22" t="s">
        <v>533</v>
      </c>
      <c r="D232" s="23">
        <v>10</v>
      </c>
      <c r="E232" s="21" t="s">
        <v>532</v>
      </c>
      <c r="F232" s="21" t="s">
        <v>532</v>
      </c>
      <c r="G232" s="24" t="s">
        <v>14</v>
      </c>
      <c r="H232" s="25" t="str">
        <f>HYPERLINK("http://cxhz.hep.com.cn/ProfessionalProjectWebsite/html/projectDetail.html?id=278","指南链接")</f>
        <v>指南链接</v>
      </c>
    </row>
    <row r="233" spans="1:8" ht="64.5" customHeight="1">
      <c r="A233" s="20"/>
      <c r="B233" s="21" t="s">
        <v>31</v>
      </c>
      <c r="C233" s="22" t="s">
        <v>534</v>
      </c>
      <c r="D233" s="23">
        <v>10</v>
      </c>
      <c r="E233" s="21" t="s">
        <v>532</v>
      </c>
      <c r="F233" s="21" t="s">
        <v>532</v>
      </c>
      <c r="G233" s="24" t="s">
        <v>14</v>
      </c>
      <c r="H233" s="25" t="str">
        <f>HYPERLINK("http://cxhz.hep.com.cn/ProfessionalProjectWebsite/html/projectDetail.html?id=278","指南链接")</f>
        <v>指南链接</v>
      </c>
    </row>
    <row r="234" spans="1:8" ht="60">
      <c r="A234" s="20"/>
      <c r="B234" s="21" t="s">
        <v>33</v>
      </c>
      <c r="C234" s="22" t="s">
        <v>535</v>
      </c>
      <c r="D234" s="23">
        <v>18</v>
      </c>
      <c r="E234" s="21" t="s">
        <v>532</v>
      </c>
      <c r="F234" s="21" t="s">
        <v>532</v>
      </c>
      <c r="G234" s="24" t="s">
        <v>14</v>
      </c>
      <c r="H234" s="25" t="str">
        <f>HYPERLINK("http://cxhz.hep.com.cn/ProfessionalProjectWebsite/html/projectDetail.html?id=278","指南链接")</f>
        <v>指南链接</v>
      </c>
    </row>
    <row r="235" spans="1:8" ht="111" customHeight="1">
      <c r="A235" s="20" t="s">
        <v>536</v>
      </c>
      <c r="B235" s="21" t="s">
        <v>31</v>
      </c>
      <c r="C235" s="22" t="s">
        <v>537</v>
      </c>
      <c r="D235" s="23">
        <v>50</v>
      </c>
      <c r="E235" s="21" t="s">
        <v>538</v>
      </c>
      <c r="F235" s="21" t="s">
        <v>539</v>
      </c>
      <c r="G235" s="24" t="s">
        <v>14</v>
      </c>
      <c r="H235" s="25" t="str">
        <f>HYPERLINK("http://cxhz.hep.com.cn/ProfessionalProjectWebsite/html/projectDetail.html?id=407","指南链接")</f>
        <v>指南链接</v>
      </c>
    </row>
    <row r="236" spans="1:8" ht="108">
      <c r="A236" s="20"/>
      <c r="B236" s="21" t="s">
        <v>71</v>
      </c>
      <c r="C236" s="22" t="s">
        <v>540</v>
      </c>
      <c r="D236" s="23">
        <v>30</v>
      </c>
      <c r="E236" s="21" t="s">
        <v>538</v>
      </c>
      <c r="F236" s="21" t="s">
        <v>539</v>
      </c>
      <c r="G236" s="24" t="s">
        <v>14</v>
      </c>
      <c r="H236" s="25" t="str">
        <f>HYPERLINK("http://cxhz.hep.com.cn/ProfessionalProjectWebsite/html/projectDetail.html?id=407","指南链接")</f>
        <v>指南链接</v>
      </c>
    </row>
    <row r="237" spans="1:8" ht="120" customHeight="1">
      <c r="A237" s="20"/>
      <c r="B237" s="21" t="s">
        <v>18</v>
      </c>
      <c r="C237" s="22" t="s">
        <v>541</v>
      </c>
      <c r="D237" s="23">
        <v>30</v>
      </c>
      <c r="E237" s="21" t="s">
        <v>538</v>
      </c>
      <c r="F237" s="21" t="s">
        <v>539</v>
      </c>
      <c r="G237" s="24" t="s">
        <v>14</v>
      </c>
      <c r="H237" s="25" t="str">
        <f>HYPERLINK("http://cxhz.hep.com.cn/ProfessionalProjectWebsite/html/projectDetail.html?id=407","指南链接")</f>
        <v>指南链接</v>
      </c>
    </row>
    <row r="238" spans="1:8" ht="111" customHeight="1">
      <c r="A238" s="20" t="s">
        <v>542</v>
      </c>
      <c r="B238" s="21" t="s">
        <v>33</v>
      </c>
      <c r="C238" s="22" t="s">
        <v>543</v>
      </c>
      <c r="D238" s="23">
        <v>20</v>
      </c>
      <c r="E238" s="21" t="s">
        <v>544</v>
      </c>
      <c r="F238" s="21" t="s">
        <v>544</v>
      </c>
      <c r="G238" s="24" t="s">
        <v>14</v>
      </c>
      <c r="H238" s="25" t="str">
        <f>HYPERLINK("http://cxhz.hep.com.cn/ProfessionalProjectWebsite/html/projectDetail.html?id=260","指南链接")</f>
        <v>指南链接</v>
      </c>
    </row>
    <row r="239" spans="1:8" ht="84.75">
      <c r="A239" s="20"/>
      <c r="B239" s="21" t="s">
        <v>178</v>
      </c>
      <c r="C239" s="22" t="s">
        <v>545</v>
      </c>
      <c r="D239" s="23">
        <v>5</v>
      </c>
      <c r="E239" s="21" t="s">
        <v>544</v>
      </c>
      <c r="F239" s="21" t="s">
        <v>544</v>
      </c>
      <c r="G239" s="24" t="s">
        <v>14</v>
      </c>
      <c r="H239" s="25" t="str">
        <f>HYPERLINK("http://cxhz.hep.com.cn/ProfessionalProjectWebsite/html/projectDetail.html?id=260","指南链接")</f>
        <v>指南链接</v>
      </c>
    </row>
    <row r="240" spans="1:8" ht="78" customHeight="1">
      <c r="A240" s="20"/>
      <c r="B240" s="21" t="s">
        <v>18</v>
      </c>
      <c r="C240" s="22" t="s">
        <v>546</v>
      </c>
      <c r="D240" s="23">
        <v>10</v>
      </c>
      <c r="E240" s="21" t="s">
        <v>544</v>
      </c>
      <c r="F240" s="21" t="s">
        <v>544</v>
      </c>
      <c r="G240" s="24" t="s">
        <v>14</v>
      </c>
      <c r="H240" s="25" t="str">
        <f>HYPERLINK("http://cxhz.hep.com.cn/ProfessionalProjectWebsite/html/projectDetail.html?id=260","指南链接")</f>
        <v>指南链接</v>
      </c>
    </row>
    <row r="241" spans="1:8" ht="75" customHeight="1">
      <c r="A241" s="20" t="s">
        <v>547</v>
      </c>
      <c r="B241" s="21" t="s">
        <v>15</v>
      </c>
      <c r="C241" s="22" t="s">
        <v>548</v>
      </c>
      <c r="D241" s="23">
        <v>20</v>
      </c>
      <c r="E241" s="21" t="s">
        <v>549</v>
      </c>
      <c r="F241" s="21" t="s">
        <v>550</v>
      </c>
      <c r="G241" s="24" t="s">
        <v>14</v>
      </c>
      <c r="H241" s="25" t="str">
        <f>HYPERLINK("http://cxhz.hep.com.cn/ProfessionalProjectWebsite/html/projectDetail.html?id=273","指南链接")</f>
        <v>指南链接</v>
      </c>
    </row>
    <row r="242" spans="1:8" ht="72">
      <c r="A242" s="20"/>
      <c r="B242" s="21" t="s">
        <v>31</v>
      </c>
      <c r="C242" s="22" t="s">
        <v>551</v>
      </c>
      <c r="D242" s="23">
        <v>60</v>
      </c>
      <c r="E242" s="21" t="s">
        <v>550</v>
      </c>
      <c r="F242" s="21" t="s">
        <v>550</v>
      </c>
      <c r="G242" s="24" t="s">
        <v>14</v>
      </c>
      <c r="H242" s="25" t="str">
        <f>HYPERLINK("http://cxhz.hep.com.cn/ProfessionalProjectWebsite/html/projectDetail.html?id=273","指南链接")</f>
        <v>指南链接</v>
      </c>
    </row>
    <row r="243" spans="1:8" ht="72">
      <c r="A243" s="20"/>
      <c r="B243" s="21" t="s">
        <v>33</v>
      </c>
      <c r="C243" s="22" t="s">
        <v>552</v>
      </c>
      <c r="D243" s="23">
        <v>30</v>
      </c>
      <c r="E243" s="21" t="s">
        <v>553</v>
      </c>
      <c r="F243" s="21" t="s">
        <v>550</v>
      </c>
      <c r="G243" s="24" t="s">
        <v>14</v>
      </c>
      <c r="H243" s="25" t="str">
        <f>HYPERLINK("http://cxhz.hep.com.cn/ProfessionalProjectWebsite/html/projectDetail.html?id=273","指南链接")</f>
        <v>指南链接</v>
      </c>
    </row>
    <row r="244" spans="1:8" ht="72">
      <c r="A244" s="20"/>
      <c r="B244" s="21" t="s">
        <v>18</v>
      </c>
      <c r="C244" s="22" t="s">
        <v>554</v>
      </c>
      <c r="D244" s="23">
        <v>40</v>
      </c>
      <c r="E244" s="21" t="s">
        <v>553</v>
      </c>
      <c r="F244" s="21" t="s">
        <v>550</v>
      </c>
      <c r="G244" s="24" t="s">
        <v>14</v>
      </c>
      <c r="H244" s="25" t="str">
        <f>HYPERLINK("http://cxhz.hep.com.cn/ProfessionalProjectWebsite/html/projectDetail.html?id=273","指南链接")</f>
        <v>指南链接</v>
      </c>
    </row>
    <row r="245" spans="1:8" ht="84">
      <c r="A245" s="20" t="s">
        <v>555</v>
      </c>
      <c r="B245" s="21" t="s">
        <v>11</v>
      </c>
      <c r="C245" s="22" t="s">
        <v>556</v>
      </c>
      <c r="D245" s="23">
        <v>20</v>
      </c>
      <c r="E245" s="21" t="s">
        <v>557</v>
      </c>
      <c r="F245" s="21" t="s">
        <v>558</v>
      </c>
      <c r="G245" s="24" t="s">
        <v>14</v>
      </c>
      <c r="H245" s="25" t="str">
        <f aca="true" t="shared" si="7" ref="H245:H250">HYPERLINK("http://cxhz.hep.com.cn/ProfessionalProjectWebsite/html/projectDetail.html?id=289","指南链接")</f>
        <v>指南链接</v>
      </c>
    </row>
    <row r="246" spans="1:8" ht="141" customHeight="1">
      <c r="A246" s="20"/>
      <c r="B246" s="21" t="s">
        <v>15</v>
      </c>
      <c r="C246" s="22" t="s">
        <v>559</v>
      </c>
      <c r="D246" s="23">
        <v>20</v>
      </c>
      <c r="E246" s="21" t="s">
        <v>560</v>
      </c>
      <c r="F246" s="21" t="s">
        <v>561</v>
      </c>
      <c r="G246" s="24" t="s">
        <v>14</v>
      </c>
      <c r="H246" s="25" t="str">
        <f t="shared" si="7"/>
        <v>指南链接</v>
      </c>
    </row>
    <row r="247" spans="1:8" ht="145.5" customHeight="1">
      <c r="A247" s="20"/>
      <c r="B247" s="21" t="s">
        <v>31</v>
      </c>
      <c r="C247" s="22" t="s">
        <v>562</v>
      </c>
      <c r="D247" s="23">
        <v>60</v>
      </c>
      <c r="E247" s="21" t="s">
        <v>563</v>
      </c>
      <c r="F247" s="21" t="s">
        <v>561</v>
      </c>
      <c r="G247" s="24" t="s">
        <v>14</v>
      </c>
      <c r="H247" s="25" t="str">
        <f t="shared" si="7"/>
        <v>指南链接</v>
      </c>
    </row>
    <row r="248" spans="1:8" ht="132">
      <c r="A248" s="20"/>
      <c r="B248" s="21" t="s">
        <v>33</v>
      </c>
      <c r="C248" s="22" t="s">
        <v>564</v>
      </c>
      <c r="D248" s="23">
        <v>30</v>
      </c>
      <c r="E248" s="21" t="s">
        <v>561</v>
      </c>
      <c r="F248" s="21" t="s">
        <v>561</v>
      </c>
      <c r="G248" s="24" t="s">
        <v>14</v>
      </c>
      <c r="H248" s="25" t="str">
        <f t="shared" si="7"/>
        <v>指南链接</v>
      </c>
    </row>
    <row r="249" spans="1:8" ht="72">
      <c r="A249" s="20"/>
      <c r="B249" s="21" t="s">
        <v>71</v>
      </c>
      <c r="C249" s="22" t="s">
        <v>565</v>
      </c>
      <c r="D249" s="23">
        <v>10</v>
      </c>
      <c r="E249" s="21" t="s">
        <v>566</v>
      </c>
      <c r="F249" s="21" t="s">
        <v>566</v>
      </c>
      <c r="G249" s="24" t="s">
        <v>14</v>
      </c>
      <c r="H249" s="25" t="str">
        <f t="shared" si="7"/>
        <v>指南链接</v>
      </c>
    </row>
    <row r="250" spans="1:8" ht="96">
      <c r="A250" s="20"/>
      <c r="B250" s="21" t="s">
        <v>18</v>
      </c>
      <c r="C250" s="22" t="s">
        <v>567</v>
      </c>
      <c r="D250" s="23">
        <v>40</v>
      </c>
      <c r="E250" s="21" t="s">
        <v>568</v>
      </c>
      <c r="F250" s="21" t="s">
        <v>569</v>
      </c>
      <c r="G250" s="24" t="s">
        <v>14</v>
      </c>
      <c r="H250" s="25" t="str">
        <f t="shared" si="7"/>
        <v>指南链接</v>
      </c>
    </row>
    <row r="251" spans="1:8" ht="120">
      <c r="A251" s="20" t="s">
        <v>570</v>
      </c>
      <c r="B251" s="21" t="s">
        <v>15</v>
      </c>
      <c r="C251" s="22" t="s">
        <v>571</v>
      </c>
      <c r="D251" s="23">
        <v>10</v>
      </c>
      <c r="E251" s="21" t="s">
        <v>572</v>
      </c>
      <c r="F251" s="21" t="s">
        <v>572</v>
      </c>
      <c r="G251" s="24" t="s">
        <v>14</v>
      </c>
      <c r="H251" s="25" t="str">
        <f>HYPERLINK("http://cxhz.hep.com.cn/ProfessionalProjectWebsite/html/projectDetail.html?id=290","指南链接")</f>
        <v>指南链接</v>
      </c>
    </row>
    <row r="252" spans="1:8" ht="138" customHeight="1">
      <c r="A252" s="20"/>
      <c r="B252" s="21" t="s">
        <v>31</v>
      </c>
      <c r="C252" s="22" t="s">
        <v>573</v>
      </c>
      <c r="D252" s="23">
        <v>3</v>
      </c>
      <c r="E252" s="21" t="s">
        <v>572</v>
      </c>
      <c r="F252" s="21" t="s">
        <v>572</v>
      </c>
      <c r="G252" s="24" t="s">
        <v>14</v>
      </c>
      <c r="H252" s="25" t="str">
        <f>HYPERLINK("http://cxhz.hep.com.cn/ProfessionalProjectWebsite/html/projectDetail.html?id=290","指南链接")</f>
        <v>指南链接</v>
      </c>
    </row>
    <row r="253" spans="1:8" ht="105" customHeight="1">
      <c r="A253" s="20"/>
      <c r="B253" s="21" t="s">
        <v>20</v>
      </c>
      <c r="C253" s="22" t="s">
        <v>574</v>
      </c>
      <c r="D253" s="23">
        <v>5</v>
      </c>
      <c r="E253" s="21" t="s">
        <v>572</v>
      </c>
      <c r="F253" s="24" t="s">
        <v>14</v>
      </c>
      <c r="G253" s="21" t="s">
        <v>572</v>
      </c>
      <c r="H253" s="25" t="str">
        <f>HYPERLINK("http://cxhz.hep.com.cn/ProfessionalProjectWebsite/html/projectDetail.html?id=290","指南链接")</f>
        <v>指南链接</v>
      </c>
    </row>
    <row r="254" spans="1:8" ht="84">
      <c r="A254" s="20"/>
      <c r="B254" s="21" t="s">
        <v>18</v>
      </c>
      <c r="C254" s="22" t="s">
        <v>575</v>
      </c>
      <c r="D254" s="23">
        <v>5</v>
      </c>
      <c r="E254" s="21" t="s">
        <v>572</v>
      </c>
      <c r="F254" s="21" t="s">
        <v>572</v>
      </c>
      <c r="G254" s="24" t="s">
        <v>14</v>
      </c>
      <c r="H254" s="25" t="str">
        <f>HYPERLINK("http://cxhz.hep.com.cn/ProfessionalProjectWebsite/html/projectDetail.html?id=290","指南链接")</f>
        <v>指南链接</v>
      </c>
    </row>
    <row r="255" spans="1:8" ht="135" customHeight="1">
      <c r="A255" s="20" t="s">
        <v>576</v>
      </c>
      <c r="B255" s="21" t="s">
        <v>15</v>
      </c>
      <c r="C255" s="22" t="s">
        <v>577</v>
      </c>
      <c r="D255" s="23">
        <v>4</v>
      </c>
      <c r="E255" s="21" t="s">
        <v>578</v>
      </c>
      <c r="F255" s="21" t="s">
        <v>579</v>
      </c>
      <c r="G255" s="24" t="s">
        <v>14</v>
      </c>
      <c r="H255" s="25" t="str">
        <f>HYPERLINK("http://cxhz.hep.com.cn/ProfessionalProjectWebsite/html/projectDetail.html?id=224","指南链接")</f>
        <v>指南链接</v>
      </c>
    </row>
    <row r="256" spans="1:8" ht="120">
      <c r="A256" s="20"/>
      <c r="B256" s="21" t="s">
        <v>31</v>
      </c>
      <c r="C256" s="22" t="s">
        <v>580</v>
      </c>
      <c r="D256" s="23">
        <v>4</v>
      </c>
      <c r="E256" s="21" t="s">
        <v>581</v>
      </c>
      <c r="F256" s="21" t="s">
        <v>579</v>
      </c>
      <c r="G256" s="24" t="s">
        <v>14</v>
      </c>
      <c r="H256" s="25" t="str">
        <f>HYPERLINK("http://cxhz.hep.com.cn/ProfessionalProjectWebsite/html/projectDetail.html?id=224","指南链接")</f>
        <v>指南链接</v>
      </c>
    </row>
    <row r="257" spans="1:8" ht="147" customHeight="1">
      <c r="A257" s="20"/>
      <c r="B257" s="21" t="s">
        <v>33</v>
      </c>
      <c r="C257" s="22" t="s">
        <v>582</v>
      </c>
      <c r="D257" s="23">
        <v>7</v>
      </c>
      <c r="E257" s="21" t="s">
        <v>583</v>
      </c>
      <c r="F257" s="21" t="s">
        <v>579</v>
      </c>
      <c r="G257" s="24" t="s">
        <v>14</v>
      </c>
      <c r="H257" s="25" t="str">
        <f>HYPERLINK("http://cxhz.hep.com.cn/ProfessionalProjectWebsite/html/projectDetail.html?id=224","指南链接")</f>
        <v>指南链接</v>
      </c>
    </row>
    <row r="258" spans="1:8" ht="96">
      <c r="A258" s="20" t="s">
        <v>584</v>
      </c>
      <c r="B258" s="21" t="s">
        <v>11</v>
      </c>
      <c r="C258" s="22" t="s">
        <v>585</v>
      </c>
      <c r="D258" s="23">
        <v>50</v>
      </c>
      <c r="E258" s="21" t="s">
        <v>180</v>
      </c>
      <c r="F258" s="21" t="s">
        <v>180</v>
      </c>
      <c r="G258" s="24" t="s">
        <v>14</v>
      </c>
      <c r="H258" s="25" t="str">
        <f>HYPERLINK("http://cxhz.hep.com.cn/ProfessionalProjectWebsite/html/projectDetail.html?id=313","指南链接")</f>
        <v>指南链接</v>
      </c>
    </row>
    <row r="259" spans="1:8" ht="96">
      <c r="A259" s="20"/>
      <c r="B259" s="21" t="s">
        <v>15</v>
      </c>
      <c r="C259" s="22" t="s">
        <v>586</v>
      </c>
      <c r="D259" s="23">
        <v>50</v>
      </c>
      <c r="E259" s="21" t="s">
        <v>180</v>
      </c>
      <c r="F259" s="21" t="s">
        <v>587</v>
      </c>
      <c r="G259" s="24" t="s">
        <v>14</v>
      </c>
      <c r="H259" s="25" t="str">
        <f>HYPERLINK("http://cxhz.hep.com.cn/ProfessionalProjectWebsite/html/projectDetail.html?id=313","指南链接")</f>
        <v>指南链接</v>
      </c>
    </row>
    <row r="260" spans="1:8" ht="102" customHeight="1">
      <c r="A260" s="20"/>
      <c r="B260" s="21" t="s">
        <v>33</v>
      </c>
      <c r="C260" s="22" t="s">
        <v>588</v>
      </c>
      <c r="D260" s="23">
        <v>50</v>
      </c>
      <c r="E260" s="21" t="s">
        <v>180</v>
      </c>
      <c r="F260" s="21" t="s">
        <v>180</v>
      </c>
      <c r="G260" s="24" t="s">
        <v>14</v>
      </c>
      <c r="H260" s="25" t="str">
        <f>HYPERLINK("http://cxhz.hep.com.cn/ProfessionalProjectWebsite/html/projectDetail.html?id=313","指南链接")</f>
        <v>指南链接</v>
      </c>
    </row>
    <row r="261" spans="1:8" ht="96">
      <c r="A261" s="20"/>
      <c r="B261" s="21" t="s">
        <v>18</v>
      </c>
      <c r="C261" s="22" t="s">
        <v>589</v>
      </c>
      <c r="D261" s="23">
        <v>50</v>
      </c>
      <c r="E261" s="21" t="s">
        <v>180</v>
      </c>
      <c r="F261" s="21" t="s">
        <v>180</v>
      </c>
      <c r="G261" s="24" t="s">
        <v>14</v>
      </c>
      <c r="H261" s="25" t="str">
        <f>HYPERLINK("http://cxhz.hep.com.cn/ProfessionalProjectWebsite/html/projectDetail.html?id=313","指南链接")</f>
        <v>指南链接</v>
      </c>
    </row>
    <row r="262" spans="1:8" ht="112.5" customHeight="1">
      <c r="A262" s="20"/>
      <c r="B262" s="21" t="s">
        <v>178</v>
      </c>
      <c r="C262" s="22" t="s">
        <v>590</v>
      </c>
      <c r="D262" s="23">
        <v>50</v>
      </c>
      <c r="E262" s="21" t="s">
        <v>180</v>
      </c>
      <c r="F262" s="21" t="s">
        <v>180</v>
      </c>
      <c r="G262" s="24" t="s">
        <v>14</v>
      </c>
      <c r="H262" s="25" t="str">
        <f>HYPERLINK("http://cxhz.hep.com.cn/ProfessionalProjectWebsite/html/projectDetail.html?id=313","指南链接")</f>
        <v>指南链接</v>
      </c>
    </row>
    <row r="263" spans="1:8" ht="105.75" customHeight="1">
      <c r="A263" s="20" t="s">
        <v>591</v>
      </c>
      <c r="B263" s="21" t="s">
        <v>15</v>
      </c>
      <c r="C263" s="22" t="s">
        <v>592</v>
      </c>
      <c r="D263" s="23">
        <v>28</v>
      </c>
      <c r="E263" s="21" t="s">
        <v>117</v>
      </c>
      <c r="F263" s="21" t="s">
        <v>117</v>
      </c>
      <c r="G263" s="24" t="s">
        <v>14</v>
      </c>
      <c r="H263" s="25" t="str">
        <f>HYPERLINK("http://cxhz.hep.com.cn/ProfessionalProjectWebsite/html/projectDetail.html?id=238","指南链接")</f>
        <v>指南链接</v>
      </c>
    </row>
    <row r="264" spans="1:8" ht="99.75" customHeight="1">
      <c r="A264" s="20"/>
      <c r="B264" s="21" t="s">
        <v>31</v>
      </c>
      <c r="C264" s="22" t="s">
        <v>593</v>
      </c>
      <c r="D264" s="23">
        <v>12</v>
      </c>
      <c r="E264" s="21" t="s">
        <v>117</v>
      </c>
      <c r="F264" s="21" t="s">
        <v>117</v>
      </c>
      <c r="G264" s="24" t="s">
        <v>14</v>
      </c>
      <c r="H264" s="25" t="str">
        <f>HYPERLINK("http://cxhz.hep.com.cn/ProfessionalProjectWebsite/html/projectDetail.html?id=238","指南链接")</f>
        <v>指南链接</v>
      </c>
    </row>
    <row r="265" spans="1:8" ht="64.5" customHeight="1">
      <c r="A265" s="20" t="s">
        <v>594</v>
      </c>
      <c r="B265" s="21" t="s">
        <v>15</v>
      </c>
      <c r="C265" s="22" t="s">
        <v>595</v>
      </c>
      <c r="D265" s="23">
        <v>8</v>
      </c>
      <c r="E265" s="21" t="s">
        <v>117</v>
      </c>
      <c r="F265" s="21" t="s">
        <v>117</v>
      </c>
      <c r="G265" s="24" t="s">
        <v>14</v>
      </c>
      <c r="H265" s="25" t="str">
        <f>HYPERLINK("http://cxhz.hep.com.cn/ProfessionalProjectWebsite/html/projectDetail.html?id=241","指南链接")</f>
        <v>指南链接</v>
      </c>
    </row>
    <row r="266" spans="1:8" ht="63.75" customHeight="1">
      <c r="A266" s="20"/>
      <c r="B266" s="21" t="s">
        <v>31</v>
      </c>
      <c r="C266" s="22" t="s">
        <v>595</v>
      </c>
      <c r="D266" s="23">
        <v>12</v>
      </c>
      <c r="E266" s="21" t="s">
        <v>117</v>
      </c>
      <c r="F266" s="21" t="s">
        <v>117</v>
      </c>
      <c r="G266" s="24" t="s">
        <v>14</v>
      </c>
      <c r="H266" s="25" t="str">
        <f>HYPERLINK("http://cxhz.hep.com.cn/ProfessionalProjectWebsite/html/projectDetail.html?id=241","指南链接")</f>
        <v>指南链接</v>
      </c>
    </row>
    <row r="267" spans="1:8" ht="75.75" customHeight="1">
      <c r="A267" s="20" t="s">
        <v>596</v>
      </c>
      <c r="B267" s="21" t="s">
        <v>33</v>
      </c>
      <c r="C267" s="22" t="s">
        <v>597</v>
      </c>
      <c r="D267" s="23">
        <v>10</v>
      </c>
      <c r="E267" s="21" t="s">
        <v>598</v>
      </c>
      <c r="F267" s="21" t="s">
        <v>598</v>
      </c>
      <c r="G267" s="24" t="s">
        <v>14</v>
      </c>
      <c r="H267" s="25" t="str">
        <f>HYPERLINK("http://cxhz.hep.com.cn/ProfessionalProjectWebsite/html/projectDetail.html?id=280","指南链接")</f>
        <v>指南链接</v>
      </c>
    </row>
    <row r="268" spans="1:8" ht="99" customHeight="1">
      <c r="A268" s="20"/>
      <c r="B268" s="21" t="s">
        <v>31</v>
      </c>
      <c r="C268" s="22" t="s">
        <v>599</v>
      </c>
      <c r="D268" s="23">
        <v>10</v>
      </c>
      <c r="E268" s="21" t="s">
        <v>600</v>
      </c>
      <c r="F268" s="21" t="s">
        <v>598</v>
      </c>
      <c r="G268" s="24" t="s">
        <v>14</v>
      </c>
      <c r="H268" s="25" t="str">
        <f>HYPERLINK("http://cxhz.hep.com.cn/ProfessionalProjectWebsite/html/projectDetail.html?id=283","指南链接")</f>
        <v>指南链接</v>
      </c>
    </row>
    <row r="269" spans="1:8" ht="76.5" customHeight="1">
      <c r="A269" s="20"/>
      <c r="B269" s="21" t="s">
        <v>71</v>
      </c>
      <c r="C269" s="22" t="s">
        <v>601</v>
      </c>
      <c r="D269" s="23">
        <v>5</v>
      </c>
      <c r="E269" s="21" t="s">
        <v>598</v>
      </c>
      <c r="F269" s="21" t="s">
        <v>598</v>
      </c>
      <c r="G269" s="24" t="s">
        <v>14</v>
      </c>
      <c r="H269" s="25" t="str">
        <f>HYPERLINK("http://cxhz.hep.com.cn/ProfessionalProjectWebsite/html/projectDetail.html?id=317","指南链接")</f>
        <v>指南链接</v>
      </c>
    </row>
    <row r="270" spans="1:8" ht="39.75" customHeight="1">
      <c r="A270" s="20"/>
      <c r="B270" s="21" t="s">
        <v>178</v>
      </c>
      <c r="C270" s="22" t="s">
        <v>602</v>
      </c>
      <c r="D270" s="23">
        <v>20</v>
      </c>
      <c r="E270" s="21" t="s">
        <v>598</v>
      </c>
      <c r="F270" s="21" t="s">
        <v>598</v>
      </c>
      <c r="G270" s="24" t="s">
        <v>14</v>
      </c>
      <c r="H270" s="25" t="str">
        <f>HYPERLINK("http://cxhz.hep.com.cn/ProfessionalProjectWebsite/html/projectDetail.html?id=332","指南链接")</f>
        <v>指南链接</v>
      </c>
    </row>
    <row r="271" spans="1:8" ht="73.5" customHeight="1">
      <c r="A271" s="20" t="s">
        <v>603</v>
      </c>
      <c r="B271" s="21" t="s">
        <v>15</v>
      </c>
      <c r="C271" s="22" t="s">
        <v>604</v>
      </c>
      <c r="D271" s="23">
        <v>5</v>
      </c>
      <c r="E271" s="21" t="s">
        <v>605</v>
      </c>
      <c r="F271" s="21" t="s">
        <v>605</v>
      </c>
      <c r="G271" s="24" t="s">
        <v>14</v>
      </c>
      <c r="H271" s="25" t="str">
        <f>HYPERLINK("http://cxhz.hep.com.cn/ProfessionalProjectWebsite/html/projectDetail.html?id=269","指南链接")</f>
        <v>指南链接</v>
      </c>
    </row>
    <row r="272" spans="1:8" ht="66.75" customHeight="1">
      <c r="A272" s="20"/>
      <c r="B272" s="21" t="s">
        <v>31</v>
      </c>
      <c r="C272" s="22" t="s">
        <v>606</v>
      </c>
      <c r="D272" s="23">
        <v>5</v>
      </c>
      <c r="E272" s="21" t="s">
        <v>605</v>
      </c>
      <c r="F272" s="21" t="s">
        <v>605</v>
      </c>
      <c r="G272" s="24" t="s">
        <v>14</v>
      </c>
      <c r="H272" s="25" t="str">
        <f>HYPERLINK("http://cxhz.hep.com.cn/ProfessionalProjectWebsite/html/projectDetail.html?id=269","指南链接")</f>
        <v>指南链接</v>
      </c>
    </row>
    <row r="273" spans="1:8" ht="39.75" customHeight="1">
      <c r="A273" s="20"/>
      <c r="B273" s="21" t="s">
        <v>71</v>
      </c>
      <c r="C273" s="22" t="s">
        <v>607</v>
      </c>
      <c r="D273" s="23">
        <v>5</v>
      </c>
      <c r="E273" s="21" t="s">
        <v>605</v>
      </c>
      <c r="F273" s="21" t="s">
        <v>605</v>
      </c>
      <c r="G273" s="24" t="s">
        <v>14</v>
      </c>
      <c r="H273" s="25" t="str">
        <f>HYPERLINK("http://cxhz.hep.com.cn/ProfessionalProjectWebsite/html/projectDetail.html?id=269","指南链接")</f>
        <v>指南链接</v>
      </c>
    </row>
    <row r="274" spans="1:8" ht="51" customHeight="1">
      <c r="A274" s="20"/>
      <c r="B274" s="21" t="s">
        <v>178</v>
      </c>
      <c r="C274" s="22" t="s">
        <v>608</v>
      </c>
      <c r="D274" s="23">
        <v>5</v>
      </c>
      <c r="E274" s="21" t="s">
        <v>605</v>
      </c>
      <c r="F274" s="21" t="s">
        <v>605</v>
      </c>
      <c r="G274" s="24" t="s">
        <v>14</v>
      </c>
      <c r="H274" s="25" t="str">
        <f>HYPERLINK("http://cxhz.hep.com.cn/ProfessionalProjectWebsite/html/projectDetail.html?id=269","指南链接")</f>
        <v>指南链接</v>
      </c>
    </row>
    <row r="275" spans="1:8" ht="39.75" customHeight="1">
      <c r="A275" s="20"/>
      <c r="B275" s="21" t="s">
        <v>20</v>
      </c>
      <c r="C275" s="22" t="s">
        <v>609</v>
      </c>
      <c r="D275" s="23">
        <v>5</v>
      </c>
      <c r="E275" s="21" t="s">
        <v>605</v>
      </c>
      <c r="F275" s="24" t="s">
        <v>14</v>
      </c>
      <c r="G275" s="21" t="s">
        <v>605</v>
      </c>
      <c r="H275" s="25" t="str">
        <f>HYPERLINK("http://cxhz.hep.com.cn/ProfessionalProjectWebsite/html/projectDetail.html?id=269","指南链接")</f>
        <v>指南链接</v>
      </c>
    </row>
    <row r="276" spans="1:8" ht="64.5" customHeight="1">
      <c r="A276" s="20" t="s">
        <v>610</v>
      </c>
      <c r="B276" s="21" t="s">
        <v>15</v>
      </c>
      <c r="C276" s="22" t="s">
        <v>611</v>
      </c>
      <c r="D276" s="23">
        <v>6</v>
      </c>
      <c r="E276" s="21" t="s">
        <v>612</v>
      </c>
      <c r="F276" s="21" t="s">
        <v>613</v>
      </c>
      <c r="G276" s="24" t="s">
        <v>14</v>
      </c>
      <c r="H276" s="25" t="str">
        <f>HYPERLINK("http://cxhz.hep.com.cn/ProfessionalProjectWebsite/html/projectDetail.html?id=239","指南链接")</f>
        <v>指南链接</v>
      </c>
    </row>
    <row r="277" spans="1:8" ht="129" customHeight="1">
      <c r="A277" s="20"/>
      <c r="B277" s="21" t="s">
        <v>20</v>
      </c>
      <c r="C277" s="22" t="s">
        <v>614</v>
      </c>
      <c r="D277" s="23">
        <v>10</v>
      </c>
      <c r="E277" s="21" t="s">
        <v>615</v>
      </c>
      <c r="F277" s="21" t="s">
        <v>616</v>
      </c>
      <c r="G277" s="21" t="s">
        <v>616</v>
      </c>
      <c r="H277" s="25" t="str">
        <f>HYPERLINK("http://cxhz.hep.com.cn/ProfessionalProjectWebsite/html/projectDetail.html?id=239","指南链接")</f>
        <v>指南链接</v>
      </c>
    </row>
    <row r="278" spans="1:8" ht="61.5" customHeight="1">
      <c r="A278" s="20"/>
      <c r="B278" s="21" t="s">
        <v>71</v>
      </c>
      <c r="C278" s="22" t="s">
        <v>617</v>
      </c>
      <c r="D278" s="23">
        <v>10</v>
      </c>
      <c r="E278" s="21" t="s">
        <v>612</v>
      </c>
      <c r="F278" s="21" t="s">
        <v>616</v>
      </c>
      <c r="G278" s="24" t="s">
        <v>14</v>
      </c>
      <c r="H278" s="25" t="str">
        <f>HYPERLINK("http://cxhz.hep.com.cn/ProfessionalProjectWebsite/html/projectDetail.html?id=239","指南链接")</f>
        <v>指南链接</v>
      </c>
    </row>
    <row r="279" spans="1:8" ht="97.5" customHeight="1">
      <c r="A279" s="20" t="s">
        <v>618</v>
      </c>
      <c r="B279" s="21" t="s">
        <v>15</v>
      </c>
      <c r="C279" s="22" t="s">
        <v>619</v>
      </c>
      <c r="D279" s="23">
        <v>15</v>
      </c>
      <c r="E279" s="21" t="s">
        <v>620</v>
      </c>
      <c r="F279" s="21" t="s">
        <v>621</v>
      </c>
      <c r="G279" s="24" t="s">
        <v>14</v>
      </c>
      <c r="H279" s="25" t="str">
        <f>HYPERLINK("http://cxhz.hep.com.cn/ProfessionalProjectWebsite/html/projectDetail.html?id=472","指南链接")</f>
        <v>指南链接</v>
      </c>
    </row>
    <row r="280" spans="1:8" ht="100.5" customHeight="1">
      <c r="A280" s="20"/>
      <c r="B280" s="21" t="s">
        <v>31</v>
      </c>
      <c r="C280" s="22" t="s">
        <v>622</v>
      </c>
      <c r="D280" s="23">
        <v>10</v>
      </c>
      <c r="E280" s="21" t="s">
        <v>623</v>
      </c>
      <c r="F280" s="21" t="s">
        <v>624</v>
      </c>
      <c r="G280" s="24" t="s">
        <v>14</v>
      </c>
      <c r="H280" s="25" t="str">
        <f>HYPERLINK("http://cxhz.hep.com.cn/ProfessionalProjectWebsite/html/projectDetail.html?id=472","指南链接")</f>
        <v>指南链接</v>
      </c>
    </row>
    <row r="281" spans="1:8" ht="72">
      <c r="A281" s="20" t="s">
        <v>625</v>
      </c>
      <c r="B281" s="21" t="s">
        <v>15</v>
      </c>
      <c r="C281" s="22" t="s">
        <v>626</v>
      </c>
      <c r="D281" s="23">
        <v>7</v>
      </c>
      <c r="E281" s="21" t="s">
        <v>627</v>
      </c>
      <c r="F281" s="21" t="s">
        <v>628</v>
      </c>
      <c r="G281" s="24" t="s">
        <v>14</v>
      </c>
      <c r="H281" s="25" t="str">
        <f>HYPERLINK("http://cxhz.hep.com.cn/ProfessionalProjectWebsite/html/projectDetail.html?id=334","指南链接")</f>
        <v>指南链接</v>
      </c>
    </row>
    <row r="282" spans="1:8" ht="82.5" customHeight="1">
      <c r="A282" s="20"/>
      <c r="B282" s="21" t="s">
        <v>31</v>
      </c>
      <c r="C282" s="22" t="s">
        <v>629</v>
      </c>
      <c r="D282" s="23">
        <v>3</v>
      </c>
      <c r="E282" s="21" t="s">
        <v>627</v>
      </c>
      <c r="F282" s="21" t="s">
        <v>628</v>
      </c>
      <c r="G282" s="24" t="s">
        <v>14</v>
      </c>
      <c r="H282" s="25" t="str">
        <f>HYPERLINK("http://cxhz.hep.com.cn/ProfessionalProjectWebsite/html/projectDetail.html?id=334","指南链接")</f>
        <v>指南链接</v>
      </c>
    </row>
    <row r="283" spans="1:8" ht="78" customHeight="1">
      <c r="A283" s="20"/>
      <c r="B283" s="21" t="s">
        <v>18</v>
      </c>
      <c r="C283" s="22" t="s">
        <v>630</v>
      </c>
      <c r="D283" s="23">
        <v>10</v>
      </c>
      <c r="E283" s="21" t="s">
        <v>627</v>
      </c>
      <c r="F283" s="21" t="s">
        <v>628</v>
      </c>
      <c r="G283" s="24" t="s">
        <v>14</v>
      </c>
      <c r="H283" s="25" t="str">
        <f>HYPERLINK("http://cxhz.hep.com.cn/ProfessionalProjectWebsite/html/projectDetail.html?id=334","指南链接")</f>
        <v>指南链接</v>
      </c>
    </row>
    <row r="284" spans="1:8" ht="102" customHeight="1">
      <c r="A284" s="20" t="s">
        <v>631</v>
      </c>
      <c r="B284" s="21" t="s">
        <v>18</v>
      </c>
      <c r="C284" s="22" t="s">
        <v>632</v>
      </c>
      <c r="D284" s="23" t="s">
        <v>633</v>
      </c>
      <c r="E284" s="21" t="s">
        <v>634</v>
      </c>
      <c r="F284" s="21" t="s">
        <v>635</v>
      </c>
      <c r="G284" s="21" t="s">
        <v>635</v>
      </c>
      <c r="H284" s="25" t="str">
        <f>HYPERLINK("http://cxhz.hep.com.cn/ProfessionalProjectWebsite/html/projectDetail.html?id=494","指南链接")</f>
        <v>指南链接</v>
      </c>
    </row>
    <row r="285" spans="1:8" ht="81" customHeight="1">
      <c r="A285" s="20" t="s">
        <v>636</v>
      </c>
      <c r="B285" s="21" t="s">
        <v>18</v>
      </c>
      <c r="C285" s="22" t="s">
        <v>637</v>
      </c>
      <c r="D285" s="23">
        <v>100</v>
      </c>
      <c r="E285" s="21" t="s">
        <v>638</v>
      </c>
      <c r="F285" s="21" t="s">
        <v>638</v>
      </c>
      <c r="G285" s="24" t="s">
        <v>14</v>
      </c>
      <c r="H285" s="25" t="str">
        <f>HYPERLINK("http://cxhz.hep.com.cn/ProfessionalProjectWebsite/html/projectDetail.html?id=223","指南链接")</f>
        <v>指南链接</v>
      </c>
    </row>
    <row r="286" spans="1:8" ht="96" customHeight="1">
      <c r="A286" s="20" t="s">
        <v>639</v>
      </c>
      <c r="B286" s="21" t="s">
        <v>15</v>
      </c>
      <c r="C286" s="22" t="s">
        <v>640</v>
      </c>
      <c r="D286" s="23">
        <v>5</v>
      </c>
      <c r="E286" s="21" t="s">
        <v>641</v>
      </c>
      <c r="F286" s="21" t="s">
        <v>642</v>
      </c>
      <c r="G286" s="24" t="s">
        <v>14</v>
      </c>
      <c r="H286" s="25" t="str">
        <f>HYPERLINK("http://cxhz.hep.com.cn/ProfessionalProjectWebsite/html/projectDetail.html?id=320","指南链接")</f>
        <v>指南链接</v>
      </c>
    </row>
    <row r="287" spans="1:8" ht="99" customHeight="1">
      <c r="A287" s="20"/>
      <c r="B287" s="21" t="s">
        <v>31</v>
      </c>
      <c r="C287" s="22" t="s">
        <v>643</v>
      </c>
      <c r="D287" s="23">
        <v>10</v>
      </c>
      <c r="E287" s="21" t="s">
        <v>641</v>
      </c>
      <c r="F287" s="21" t="s">
        <v>642</v>
      </c>
      <c r="G287" s="24" t="s">
        <v>14</v>
      </c>
      <c r="H287" s="25" t="str">
        <f>HYPERLINK("http://cxhz.hep.com.cn/ProfessionalProjectWebsite/html/projectDetail.html?id=320","指南链接")</f>
        <v>指南链接</v>
      </c>
    </row>
    <row r="288" spans="1:8" ht="84" customHeight="1">
      <c r="A288" s="20"/>
      <c r="B288" s="21" t="s">
        <v>33</v>
      </c>
      <c r="C288" s="22" t="s">
        <v>644</v>
      </c>
      <c r="D288" s="23">
        <v>5</v>
      </c>
      <c r="E288" s="21" t="s">
        <v>641</v>
      </c>
      <c r="F288" s="21" t="s">
        <v>642</v>
      </c>
      <c r="G288" s="24" t="s">
        <v>14</v>
      </c>
      <c r="H288" s="25" t="str">
        <f>HYPERLINK("http://cxhz.hep.com.cn/ProfessionalProjectWebsite/html/projectDetail.html?id=320","指南链接")</f>
        <v>指南链接</v>
      </c>
    </row>
    <row r="289" spans="1:8" ht="84" customHeight="1">
      <c r="A289" s="20" t="s">
        <v>645</v>
      </c>
      <c r="B289" s="21" t="s">
        <v>11</v>
      </c>
      <c r="C289" s="22" t="s">
        <v>646</v>
      </c>
      <c r="D289" s="23">
        <v>4</v>
      </c>
      <c r="E289" s="21" t="s">
        <v>647</v>
      </c>
      <c r="F289" s="21" t="s">
        <v>647</v>
      </c>
      <c r="G289" s="24" t="s">
        <v>14</v>
      </c>
      <c r="H289" s="25" t="str">
        <f>HYPERLINK("http://cxhz.hep.com.cn/ProfessionalProjectWebsite/html/projectDetail.html?id=292","指南链接")</f>
        <v>指南链接</v>
      </c>
    </row>
    <row r="290" spans="1:8" ht="88.5" customHeight="1">
      <c r="A290" s="20"/>
      <c r="B290" s="21" t="s">
        <v>15</v>
      </c>
      <c r="C290" s="22" t="s">
        <v>648</v>
      </c>
      <c r="D290" s="23">
        <v>6</v>
      </c>
      <c r="E290" s="21" t="s">
        <v>649</v>
      </c>
      <c r="F290" s="21" t="s">
        <v>649</v>
      </c>
      <c r="G290" s="24" t="s">
        <v>14</v>
      </c>
      <c r="H290" s="25" t="str">
        <f>HYPERLINK("http://cxhz.hep.com.cn/ProfessionalProjectWebsite/html/projectDetail.html?id=292","指南链接")</f>
        <v>指南链接</v>
      </c>
    </row>
    <row r="291" spans="1:8" ht="72">
      <c r="A291" s="20"/>
      <c r="B291" s="21" t="s">
        <v>31</v>
      </c>
      <c r="C291" s="22" t="s">
        <v>650</v>
      </c>
      <c r="D291" s="23">
        <v>40</v>
      </c>
      <c r="E291" s="21" t="s">
        <v>649</v>
      </c>
      <c r="F291" s="21" t="s">
        <v>649</v>
      </c>
      <c r="G291" s="24" t="s">
        <v>14</v>
      </c>
      <c r="H291" s="25" t="str">
        <f>HYPERLINK("http://cxhz.hep.com.cn/ProfessionalProjectWebsite/html/projectDetail.html?id=292","指南链接")</f>
        <v>指南链接</v>
      </c>
    </row>
    <row r="292" spans="1:8" ht="84">
      <c r="A292" s="20"/>
      <c r="B292" s="21" t="s">
        <v>33</v>
      </c>
      <c r="C292" s="22" t="s">
        <v>651</v>
      </c>
      <c r="D292" s="23">
        <v>10</v>
      </c>
      <c r="E292" s="21" t="s">
        <v>647</v>
      </c>
      <c r="F292" s="21" t="s">
        <v>647</v>
      </c>
      <c r="G292" s="24" t="s">
        <v>14</v>
      </c>
      <c r="H292" s="25" t="str">
        <f>HYPERLINK("http://cxhz.hep.com.cn/ProfessionalProjectWebsite/html/projectDetail.html?id=292","指南链接")</f>
        <v>指南链接</v>
      </c>
    </row>
    <row r="293" spans="1:8" ht="114.75" customHeight="1">
      <c r="A293" s="20"/>
      <c r="B293" s="21" t="s">
        <v>18</v>
      </c>
      <c r="C293" s="22" t="s">
        <v>652</v>
      </c>
      <c r="D293" s="23">
        <v>5</v>
      </c>
      <c r="E293" s="21" t="s">
        <v>647</v>
      </c>
      <c r="F293" s="21" t="s">
        <v>647</v>
      </c>
      <c r="G293" s="21" t="s">
        <v>647</v>
      </c>
      <c r="H293" s="25" t="str">
        <f>HYPERLINK("http://cxhz.hep.com.cn/ProfessionalProjectWebsite/html/projectDetail.html?id=292","指南链接")</f>
        <v>指南链接</v>
      </c>
    </row>
    <row r="294" spans="1:8" ht="114.75" customHeight="1">
      <c r="A294" s="20" t="s">
        <v>653</v>
      </c>
      <c r="B294" s="21" t="s">
        <v>11</v>
      </c>
      <c r="C294" s="22" t="s">
        <v>654</v>
      </c>
      <c r="D294" s="23">
        <v>10</v>
      </c>
      <c r="E294" s="21" t="s">
        <v>655</v>
      </c>
      <c r="F294" s="21" t="s">
        <v>656</v>
      </c>
      <c r="G294" s="24" t="s">
        <v>14</v>
      </c>
      <c r="H294" s="25" t="str">
        <f aca="true" t="shared" si="8" ref="H294:H300">HYPERLINK("http://cxhz.hep.com.cn/ProfessionalProjectWebsite/html/projectDetail.html?id=288","指南链接")</f>
        <v>指南链接</v>
      </c>
    </row>
    <row r="295" spans="1:8" ht="159" customHeight="1">
      <c r="A295" s="20"/>
      <c r="B295" s="21" t="s">
        <v>15</v>
      </c>
      <c r="C295" s="22" t="s">
        <v>657</v>
      </c>
      <c r="D295" s="23">
        <v>10</v>
      </c>
      <c r="E295" s="21" t="s">
        <v>658</v>
      </c>
      <c r="F295" s="21" t="s">
        <v>659</v>
      </c>
      <c r="G295" s="24" t="s">
        <v>14</v>
      </c>
      <c r="H295" s="25" t="str">
        <f t="shared" si="8"/>
        <v>指南链接</v>
      </c>
    </row>
    <row r="296" spans="1:8" ht="156">
      <c r="A296" s="20"/>
      <c r="B296" s="21" t="s">
        <v>31</v>
      </c>
      <c r="C296" s="22" t="s">
        <v>660</v>
      </c>
      <c r="D296" s="23">
        <v>20</v>
      </c>
      <c r="E296" s="21" t="s">
        <v>658</v>
      </c>
      <c r="F296" s="21" t="s">
        <v>659</v>
      </c>
      <c r="G296" s="24" t="s">
        <v>14</v>
      </c>
      <c r="H296" s="25" t="str">
        <f t="shared" si="8"/>
        <v>指南链接</v>
      </c>
    </row>
    <row r="297" spans="1:8" ht="162.75" customHeight="1">
      <c r="A297" s="20"/>
      <c r="B297" s="21" t="s">
        <v>33</v>
      </c>
      <c r="C297" s="22" t="s">
        <v>661</v>
      </c>
      <c r="D297" s="23">
        <v>60</v>
      </c>
      <c r="E297" s="21" t="s">
        <v>658</v>
      </c>
      <c r="F297" s="21" t="s">
        <v>659</v>
      </c>
      <c r="G297" s="24" t="s">
        <v>14</v>
      </c>
      <c r="H297" s="25" t="str">
        <f t="shared" si="8"/>
        <v>指南链接</v>
      </c>
    </row>
    <row r="298" spans="1:8" ht="156">
      <c r="A298" s="20"/>
      <c r="B298" s="21" t="s">
        <v>71</v>
      </c>
      <c r="C298" s="22" t="s">
        <v>662</v>
      </c>
      <c r="D298" s="23">
        <v>20</v>
      </c>
      <c r="E298" s="21" t="s">
        <v>658</v>
      </c>
      <c r="F298" s="21" t="s">
        <v>659</v>
      </c>
      <c r="G298" s="24" t="s">
        <v>14</v>
      </c>
      <c r="H298" s="25" t="str">
        <f t="shared" si="8"/>
        <v>指南链接</v>
      </c>
    </row>
    <row r="299" spans="1:8" ht="163.5" customHeight="1">
      <c r="A299" s="20"/>
      <c r="B299" s="21" t="s">
        <v>18</v>
      </c>
      <c r="C299" s="22" t="s">
        <v>663</v>
      </c>
      <c r="D299" s="23">
        <v>20</v>
      </c>
      <c r="E299" s="21" t="s">
        <v>658</v>
      </c>
      <c r="F299" s="21" t="s">
        <v>659</v>
      </c>
      <c r="G299" s="24" t="s">
        <v>14</v>
      </c>
      <c r="H299" s="25" t="str">
        <f t="shared" si="8"/>
        <v>指南链接</v>
      </c>
    </row>
    <row r="300" spans="1:8" ht="156">
      <c r="A300" s="20"/>
      <c r="B300" s="21" t="s">
        <v>178</v>
      </c>
      <c r="C300" s="22" t="s">
        <v>664</v>
      </c>
      <c r="D300" s="23">
        <v>20</v>
      </c>
      <c r="E300" s="21" t="s">
        <v>665</v>
      </c>
      <c r="F300" s="21" t="s">
        <v>666</v>
      </c>
      <c r="G300" s="24" t="s">
        <v>14</v>
      </c>
      <c r="H300" s="25" t="str">
        <f t="shared" si="8"/>
        <v>指南链接</v>
      </c>
    </row>
    <row r="301" spans="1:8" ht="81" customHeight="1">
      <c r="A301" s="20" t="s">
        <v>667</v>
      </c>
      <c r="B301" s="21" t="s">
        <v>15</v>
      </c>
      <c r="C301" s="22" t="s">
        <v>668</v>
      </c>
      <c r="D301" s="23">
        <v>7</v>
      </c>
      <c r="E301" s="21" t="s">
        <v>669</v>
      </c>
      <c r="F301" s="21" t="s">
        <v>670</v>
      </c>
      <c r="G301" s="24" t="s">
        <v>14</v>
      </c>
      <c r="H301" s="25" t="str">
        <f>HYPERLINK("http://cxhz.hep.com.cn/ProfessionalProjectWebsite/html/projectDetail.html?id=232","指南链接")</f>
        <v>指南链接</v>
      </c>
    </row>
    <row r="302" spans="1:8" ht="102" customHeight="1">
      <c r="A302" s="20" t="s">
        <v>671</v>
      </c>
      <c r="B302" s="21" t="s">
        <v>15</v>
      </c>
      <c r="C302" s="22" t="s">
        <v>672</v>
      </c>
      <c r="D302" s="23">
        <v>5</v>
      </c>
      <c r="E302" s="21" t="s">
        <v>673</v>
      </c>
      <c r="F302" s="21" t="s">
        <v>642</v>
      </c>
      <c r="G302" s="24" t="s">
        <v>14</v>
      </c>
      <c r="H302" s="25" t="str">
        <f>HYPERLINK("http://cxhz.hep.com.cn/ProfessionalProjectWebsite/html/projectDetail.html?id=312","指南链接")</f>
        <v>指南链接</v>
      </c>
    </row>
    <row r="303" spans="1:8" ht="91.5" customHeight="1">
      <c r="A303" s="20"/>
      <c r="B303" s="21" t="s">
        <v>31</v>
      </c>
      <c r="C303" s="22" t="s">
        <v>674</v>
      </c>
      <c r="D303" s="23">
        <v>15</v>
      </c>
      <c r="E303" s="21" t="s">
        <v>675</v>
      </c>
      <c r="F303" s="21" t="s">
        <v>642</v>
      </c>
      <c r="G303" s="24" t="s">
        <v>14</v>
      </c>
      <c r="H303" s="25" t="str">
        <f>HYPERLINK("http://cxhz.hep.com.cn/ProfessionalProjectWebsite/html/projectDetail.html?id=312","指南链接")</f>
        <v>指南链接</v>
      </c>
    </row>
    <row r="304" spans="1:8" ht="103.5" customHeight="1">
      <c r="A304" s="20"/>
      <c r="B304" s="21" t="s">
        <v>33</v>
      </c>
      <c r="C304" s="22" t="s">
        <v>676</v>
      </c>
      <c r="D304" s="23">
        <v>5</v>
      </c>
      <c r="E304" s="21" t="s">
        <v>677</v>
      </c>
      <c r="F304" s="21" t="s">
        <v>642</v>
      </c>
      <c r="G304" s="24" t="s">
        <v>14</v>
      </c>
      <c r="H304" s="25" t="str">
        <f>HYPERLINK("http://cxhz.hep.com.cn/ProfessionalProjectWebsite/html/projectDetail.html?id=312","指南链接")</f>
        <v>指南链接</v>
      </c>
    </row>
    <row r="305" spans="1:8" ht="99.75" customHeight="1">
      <c r="A305" s="20"/>
      <c r="B305" s="21" t="s">
        <v>71</v>
      </c>
      <c r="C305" s="22" t="s">
        <v>678</v>
      </c>
      <c r="D305" s="23">
        <v>2</v>
      </c>
      <c r="E305" s="21" t="s">
        <v>679</v>
      </c>
      <c r="F305" s="21" t="s">
        <v>642</v>
      </c>
      <c r="G305" s="24" t="s">
        <v>14</v>
      </c>
      <c r="H305" s="25" t="str">
        <f>HYPERLINK("http://cxhz.hep.com.cn/ProfessionalProjectWebsite/html/projectDetail.html?id=312","指南链接")</f>
        <v>指南链接</v>
      </c>
    </row>
    <row r="306" spans="1:8" ht="106.5" customHeight="1">
      <c r="A306" s="20"/>
      <c r="B306" s="21" t="s">
        <v>18</v>
      </c>
      <c r="C306" s="22" t="s">
        <v>680</v>
      </c>
      <c r="D306" s="23">
        <v>2</v>
      </c>
      <c r="E306" s="21" t="s">
        <v>681</v>
      </c>
      <c r="F306" s="21" t="s">
        <v>642</v>
      </c>
      <c r="G306" s="21" t="s">
        <v>642</v>
      </c>
      <c r="H306" s="25" t="str">
        <f>HYPERLINK("http://cxhz.hep.com.cn/ProfessionalProjectWebsite/html/projectDetail.html?id=312","指南链接")</f>
        <v>指南链接</v>
      </c>
    </row>
    <row r="307" spans="1:8" ht="106.5" customHeight="1">
      <c r="A307" s="20" t="s">
        <v>682</v>
      </c>
      <c r="B307" s="21" t="s">
        <v>11</v>
      </c>
      <c r="C307" s="22" t="s">
        <v>683</v>
      </c>
      <c r="D307" s="23">
        <v>5</v>
      </c>
      <c r="E307" s="21" t="s">
        <v>684</v>
      </c>
      <c r="F307" s="21" t="s">
        <v>685</v>
      </c>
      <c r="G307" s="24" t="s">
        <v>14</v>
      </c>
      <c r="H307" s="25" t="str">
        <f>HYPERLINK("http://cxhz.hep.com.cn/ProfessionalProjectWebsite/html/projectDetail.html?id=326","指南链接")</f>
        <v>指南链接</v>
      </c>
    </row>
    <row r="308" spans="1:8" ht="108">
      <c r="A308" s="20"/>
      <c r="B308" s="21" t="s">
        <v>15</v>
      </c>
      <c r="C308" s="22" t="s">
        <v>686</v>
      </c>
      <c r="D308" s="23">
        <v>25</v>
      </c>
      <c r="E308" s="21" t="s">
        <v>684</v>
      </c>
      <c r="F308" s="21" t="s">
        <v>685</v>
      </c>
      <c r="G308" s="24" t="s">
        <v>14</v>
      </c>
      <c r="H308" s="25" t="str">
        <f>HYPERLINK("http://cxhz.hep.com.cn/ProfessionalProjectWebsite/html/projectDetail.html?id=326","指南链接")</f>
        <v>指南链接</v>
      </c>
    </row>
    <row r="309" spans="1:8" ht="111" customHeight="1">
      <c r="A309" s="20"/>
      <c r="B309" s="21" t="s">
        <v>31</v>
      </c>
      <c r="C309" s="22" t="s">
        <v>687</v>
      </c>
      <c r="D309" s="23">
        <v>6</v>
      </c>
      <c r="E309" s="21" t="s">
        <v>684</v>
      </c>
      <c r="F309" s="21" t="s">
        <v>685</v>
      </c>
      <c r="G309" s="24" t="s">
        <v>14</v>
      </c>
      <c r="H309" s="25" t="str">
        <f>HYPERLINK("http://cxhz.hep.com.cn/ProfessionalProjectWebsite/html/projectDetail.html?id=326","指南链接")</f>
        <v>指南链接</v>
      </c>
    </row>
    <row r="310" spans="1:8" ht="129.75" customHeight="1">
      <c r="A310" s="20"/>
      <c r="B310" s="21" t="s">
        <v>33</v>
      </c>
      <c r="C310" s="22" t="s">
        <v>688</v>
      </c>
      <c r="D310" s="23">
        <v>20</v>
      </c>
      <c r="E310" s="21" t="s">
        <v>684</v>
      </c>
      <c r="F310" s="21" t="s">
        <v>685</v>
      </c>
      <c r="G310" s="24" t="s">
        <v>14</v>
      </c>
      <c r="H310" s="25" t="str">
        <f>HYPERLINK("http://cxhz.hep.com.cn/ProfessionalProjectWebsite/html/projectDetail.html?id=326","指南链接")</f>
        <v>指南链接</v>
      </c>
    </row>
    <row r="311" spans="1:8" ht="114.75" customHeight="1">
      <c r="A311" s="20"/>
      <c r="B311" s="21" t="s">
        <v>18</v>
      </c>
      <c r="C311" s="22" t="s">
        <v>689</v>
      </c>
      <c r="D311" s="23">
        <v>10</v>
      </c>
      <c r="E311" s="21" t="s">
        <v>684</v>
      </c>
      <c r="F311" s="21" t="s">
        <v>685</v>
      </c>
      <c r="G311" s="21" t="s">
        <v>685</v>
      </c>
      <c r="H311" s="25" t="str">
        <f>HYPERLINK("http://cxhz.hep.com.cn/ProfessionalProjectWebsite/html/projectDetail.html?id=326","指南链接")</f>
        <v>指南链接</v>
      </c>
    </row>
    <row r="312" spans="1:8" ht="75.75" customHeight="1">
      <c r="A312" s="20" t="s">
        <v>690</v>
      </c>
      <c r="B312" s="21" t="s">
        <v>15</v>
      </c>
      <c r="C312" s="22" t="s">
        <v>691</v>
      </c>
      <c r="D312" s="23">
        <v>8</v>
      </c>
      <c r="E312" s="21" t="s">
        <v>692</v>
      </c>
      <c r="F312" s="21" t="s">
        <v>692</v>
      </c>
      <c r="G312" s="24" t="s">
        <v>14</v>
      </c>
      <c r="H312" s="25" t="str">
        <f>HYPERLINK("http://cxhz.hep.com.cn/ProfessionalProjectWebsite/html/projectDetail.html?id=434","指南链接")</f>
        <v>指南链接</v>
      </c>
    </row>
    <row r="313" spans="1:8" ht="63.75" customHeight="1">
      <c r="A313" s="20"/>
      <c r="B313" s="21" t="s">
        <v>33</v>
      </c>
      <c r="C313" s="22" t="s">
        <v>693</v>
      </c>
      <c r="D313" s="23">
        <v>10</v>
      </c>
      <c r="E313" s="21" t="s">
        <v>692</v>
      </c>
      <c r="F313" s="21" t="s">
        <v>692</v>
      </c>
      <c r="G313" s="24" t="s">
        <v>14</v>
      </c>
      <c r="H313" s="25" t="str">
        <f>HYPERLINK("http://cxhz.hep.com.cn/ProfessionalProjectWebsite/html/projectDetail.html?id=434","指南链接")</f>
        <v>指南链接</v>
      </c>
    </row>
    <row r="314" spans="1:8" ht="60">
      <c r="A314" s="20" t="s">
        <v>694</v>
      </c>
      <c r="B314" s="21" t="s">
        <v>15</v>
      </c>
      <c r="C314" s="22" t="s">
        <v>695</v>
      </c>
      <c r="D314" s="23">
        <v>8</v>
      </c>
      <c r="E314" s="21" t="s">
        <v>696</v>
      </c>
      <c r="F314" s="21" t="s">
        <v>696</v>
      </c>
      <c r="G314" s="24" t="s">
        <v>14</v>
      </c>
      <c r="H314" s="25" t="str">
        <f>HYPERLINK("http://cxhz.hep.com.cn/ProfessionalProjectWebsite/html/projectDetail.html?id=433","指南链接")</f>
        <v>指南链接</v>
      </c>
    </row>
    <row r="315" spans="1:8" ht="42" customHeight="1">
      <c r="A315" s="20"/>
      <c r="B315" s="21" t="s">
        <v>33</v>
      </c>
      <c r="C315" s="22" t="s">
        <v>490</v>
      </c>
      <c r="D315" s="23">
        <v>3</v>
      </c>
      <c r="E315" s="21" t="s">
        <v>696</v>
      </c>
      <c r="F315" s="21" t="s">
        <v>696</v>
      </c>
      <c r="G315" s="24" t="s">
        <v>14</v>
      </c>
      <c r="H315" s="25" t="str">
        <f>HYPERLINK("http://cxhz.hep.com.cn/ProfessionalProjectWebsite/html/projectDetail.html?id=433","指南链接")</f>
        <v>指南链接</v>
      </c>
    </row>
    <row r="316" spans="1:8" ht="99" customHeight="1">
      <c r="A316" s="20" t="s">
        <v>697</v>
      </c>
      <c r="B316" s="21" t="s">
        <v>15</v>
      </c>
      <c r="C316" s="22" t="s">
        <v>698</v>
      </c>
      <c r="D316" s="23">
        <v>15</v>
      </c>
      <c r="E316" s="21" t="s">
        <v>699</v>
      </c>
      <c r="F316" s="21" t="s">
        <v>699</v>
      </c>
      <c r="G316" s="24" t="s">
        <v>14</v>
      </c>
      <c r="H316" s="25" t="str">
        <f>HYPERLINK("http://cxhz.hep.com.cn/ProfessionalProjectWebsite/html/projectDetail.html?id=302","指南链接")</f>
        <v>指南链接</v>
      </c>
    </row>
    <row r="317" spans="1:8" ht="75" customHeight="1">
      <c r="A317" s="20"/>
      <c r="B317" s="21" t="s">
        <v>31</v>
      </c>
      <c r="C317" s="22" t="s">
        <v>700</v>
      </c>
      <c r="D317" s="23">
        <v>10</v>
      </c>
      <c r="E317" s="21" t="s">
        <v>701</v>
      </c>
      <c r="F317" s="21" t="s">
        <v>701</v>
      </c>
      <c r="G317" s="24" t="s">
        <v>14</v>
      </c>
      <c r="H317" s="25" t="str">
        <f>HYPERLINK("http://cxhz.hep.com.cn/ProfessionalProjectWebsite/html/projectDetail.html?id=302","指南链接")</f>
        <v>指南链接</v>
      </c>
    </row>
    <row r="318" spans="1:8" ht="201" customHeight="1">
      <c r="A318" s="20" t="s">
        <v>702</v>
      </c>
      <c r="B318" s="21" t="s">
        <v>15</v>
      </c>
      <c r="C318" s="22" t="s">
        <v>703</v>
      </c>
      <c r="D318" s="23">
        <v>18</v>
      </c>
      <c r="E318" s="21" t="s">
        <v>704</v>
      </c>
      <c r="F318" s="21" t="s">
        <v>705</v>
      </c>
      <c r="G318" s="24" t="s">
        <v>14</v>
      </c>
      <c r="H318" s="25" t="str">
        <f>HYPERLINK("http://cxhz.hep.com.cn/ProfessionalProjectWebsite/html/projectDetail.html?id=487","指南链接")</f>
        <v>指南链接</v>
      </c>
    </row>
    <row r="319" spans="1:8" ht="171" customHeight="1">
      <c r="A319" s="20"/>
      <c r="B319" s="21" t="s">
        <v>31</v>
      </c>
      <c r="C319" s="22" t="s">
        <v>706</v>
      </c>
      <c r="D319" s="23">
        <v>1</v>
      </c>
      <c r="E319" s="21" t="s">
        <v>707</v>
      </c>
      <c r="F319" s="21" t="s">
        <v>705</v>
      </c>
      <c r="G319" s="24" t="s">
        <v>14</v>
      </c>
      <c r="H319" s="25" t="str">
        <f>HYPERLINK("http://cxhz.hep.com.cn/ProfessionalProjectWebsite/html/projectDetail.html?id=487","指南链接")</f>
        <v>指南链接</v>
      </c>
    </row>
    <row r="320" spans="1:8" ht="181.5" customHeight="1">
      <c r="A320" s="20"/>
      <c r="B320" s="21" t="s">
        <v>33</v>
      </c>
      <c r="C320" s="22" t="s">
        <v>708</v>
      </c>
      <c r="D320" s="23">
        <v>7</v>
      </c>
      <c r="E320" s="21" t="s">
        <v>709</v>
      </c>
      <c r="F320" s="21" t="s">
        <v>709</v>
      </c>
      <c r="G320" s="24" t="s">
        <v>14</v>
      </c>
      <c r="H320" s="25" t="str">
        <f>HYPERLINK("http://cxhz.hep.com.cn/ProfessionalProjectWebsite/html/projectDetail.html?id=487","指南链接")</f>
        <v>指南链接</v>
      </c>
    </row>
    <row r="321" spans="1:8" ht="168">
      <c r="A321" s="20"/>
      <c r="B321" s="21" t="s">
        <v>71</v>
      </c>
      <c r="C321" s="22" t="s">
        <v>710</v>
      </c>
      <c r="D321" s="23">
        <v>5</v>
      </c>
      <c r="E321" s="21" t="s">
        <v>709</v>
      </c>
      <c r="F321" s="21" t="s">
        <v>709</v>
      </c>
      <c r="G321" s="24" t="s">
        <v>14</v>
      </c>
      <c r="H321" s="25" t="str">
        <f>HYPERLINK("http://cxhz.hep.com.cn/ProfessionalProjectWebsite/html/projectDetail.html?id=487","指南链接")</f>
        <v>指南链接</v>
      </c>
    </row>
    <row r="322" spans="1:8" ht="135" customHeight="1">
      <c r="A322" s="20"/>
      <c r="B322" s="21" t="s">
        <v>18</v>
      </c>
      <c r="C322" s="22" t="s">
        <v>711</v>
      </c>
      <c r="D322" s="23">
        <v>9</v>
      </c>
      <c r="E322" s="21" t="s">
        <v>712</v>
      </c>
      <c r="F322" s="21" t="s">
        <v>712</v>
      </c>
      <c r="G322" s="21" t="s">
        <v>712</v>
      </c>
      <c r="H322" s="25" t="str">
        <f>HYPERLINK("http://cxhz.hep.com.cn/ProfessionalProjectWebsite/html/projectDetail.html?id=487","指南链接")</f>
        <v>指南链接</v>
      </c>
    </row>
    <row r="323" spans="1:8" ht="87.75" customHeight="1">
      <c r="A323" s="20" t="s">
        <v>713</v>
      </c>
      <c r="B323" s="21" t="s">
        <v>11</v>
      </c>
      <c r="C323" s="22" t="s">
        <v>714</v>
      </c>
      <c r="D323" s="23">
        <v>15</v>
      </c>
      <c r="E323" s="21" t="s">
        <v>715</v>
      </c>
      <c r="F323" s="21" t="s">
        <v>716</v>
      </c>
      <c r="G323" s="24" t="s">
        <v>14</v>
      </c>
      <c r="H323" s="25" t="str">
        <f>HYPERLINK("http://cxhz.hep.com.cn/ProfessionalProjectWebsite/html/projectDetail.html?id=298","指南链接")</f>
        <v>指南链接</v>
      </c>
    </row>
    <row r="324" spans="1:8" ht="102" customHeight="1">
      <c r="A324" s="20"/>
      <c r="B324" s="21" t="s">
        <v>31</v>
      </c>
      <c r="C324" s="22" t="s">
        <v>717</v>
      </c>
      <c r="D324" s="23">
        <v>5</v>
      </c>
      <c r="E324" s="21" t="s">
        <v>718</v>
      </c>
      <c r="F324" s="21" t="s">
        <v>719</v>
      </c>
      <c r="G324" s="24" t="s">
        <v>14</v>
      </c>
      <c r="H324" s="25" t="str">
        <f>HYPERLINK("http://cxhz.hep.com.cn/ProfessionalProjectWebsite/html/projectDetail.html?id=298","指南链接")</f>
        <v>指南链接</v>
      </c>
    </row>
    <row r="325" spans="1:8" ht="85.5" customHeight="1">
      <c r="A325" s="20"/>
      <c r="B325" s="21" t="s">
        <v>33</v>
      </c>
      <c r="C325" s="22" t="s">
        <v>720</v>
      </c>
      <c r="D325" s="23">
        <v>5</v>
      </c>
      <c r="E325" s="21" t="s">
        <v>721</v>
      </c>
      <c r="F325" s="21" t="s">
        <v>719</v>
      </c>
      <c r="G325" s="24" t="s">
        <v>14</v>
      </c>
      <c r="H325" s="25" t="str">
        <f>HYPERLINK("http://cxhz.hep.com.cn/ProfessionalProjectWebsite/html/projectDetail.html?id=298","指南链接")</f>
        <v>指南链接</v>
      </c>
    </row>
    <row r="326" spans="1:8" ht="84">
      <c r="A326" s="20"/>
      <c r="B326" s="21" t="s">
        <v>18</v>
      </c>
      <c r="C326" s="22" t="s">
        <v>722</v>
      </c>
      <c r="D326" s="23">
        <v>5</v>
      </c>
      <c r="E326" s="21" t="s">
        <v>721</v>
      </c>
      <c r="F326" s="21" t="s">
        <v>719</v>
      </c>
      <c r="G326" s="24" t="s">
        <v>14</v>
      </c>
      <c r="H326" s="25" t="str">
        <f>HYPERLINK("http://cxhz.hep.com.cn/ProfessionalProjectWebsite/html/projectDetail.html?id=298","指南链接")</f>
        <v>指南链接</v>
      </c>
    </row>
    <row r="327" spans="1:8" ht="96">
      <c r="A327" s="26" t="s">
        <v>723</v>
      </c>
      <c r="B327" s="21" t="s">
        <v>11</v>
      </c>
      <c r="C327" s="22" t="s">
        <v>724</v>
      </c>
      <c r="D327" s="23">
        <v>5</v>
      </c>
      <c r="E327" s="21" t="s">
        <v>725</v>
      </c>
      <c r="F327" s="21" t="s">
        <v>725</v>
      </c>
      <c r="G327" s="24" t="s">
        <v>14</v>
      </c>
      <c r="H327" s="25" t="str">
        <f>HYPERLINK("http://cxhz.hep.com.cn/ProfessionalProjectWebsite/html/projectDetail.html?id=490","指南链接")</f>
        <v>指南链接</v>
      </c>
    </row>
    <row r="328" spans="1:8" ht="96">
      <c r="A328" s="26"/>
      <c r="B328" s="21" t="s">
        <v>15</v>
      </c>
      <c r="C328" s="22" t="s">
        <v>726</v>
      </c>
      <c r="D328" s="23">
        <v>20</v>
      </c>
      <c r="E328" s="21" t="s">
        <v>725</v>
      </c>
      <c r="F328" s="21" t="s">
        <v>727</v>
      </c>
      <c r="G328" s="24" t="s">
        <v>14</v>
      </c>
      <c r="H328" s="25" t="str">
        <f>HYPERLINK("http://cxhz.hep.com.cn/ProfessionalProjectWebsite/html/projectDetail.html?id=490","指南链接")</f>
        <v>指南链接</v>
      </c>
    </row>
    <row r="329" spans="1:8" ht="108">
      <c r="A329" s="26"/>
      <c r="B329" s="21" t="s">
        <v>18</v>
      </c>
      <c r="C329" s="22" t="s">
        <v>728</v>
      </c>
      <c r="D329" s="23">
        <v>10</v>
      </c>
      <c r="E329" s="21" t="s">
        <v>725</v>
      </c>
      <c r="F329" s="24" t="s">
        <v>14</v>
      </c>
      <c r="G329" s="21" t="s">
        <v>727</v>
      </c>
      <c r="H329" s="25" t="str">
        <f>HYPERLINK("http://cxhz.hep.com.cn/ProfessionalProjectWebsite/html/projectDetail.html?id=490","指南链接")</f>
        <v>指南链接</v>
      </c>
    </row>
    <row r="330" spans="1:8" ht="54.75" customHeight="1">
      <c r="A330" s="26"/>
      <c r="B330" s="21" t="s">
        <v>31</v>
      </c>
      <c r="C330" s="22" t="s">
        <v>729</v>
      </c>
      <c r="D330" s="23">
        <v>6</v>
      </c>
      <c r="E330" s="21" t="s">
        <v>730</v>
      </c>
      <c r="F330" s="21" t="s">
        <v>731</v>
      </c>
      <c r="G330" s="24" t="s">
        <v>14</v>
      </c>
      <c r="H330" s="25" t="str">
        <f>HYPERLINK("http://cxhz.hep.com.cn/ProfessionalProjectWebsite/html/projectDetail.html?id=490","指南链接")</f>
        <v>指南链接</v>
      </c>
    </row>
    <row r="331" spans="1:8" ht="100.5" customHeight="1">
      <c r="A331" s="26"/>
      <c r="B331" s="21" t="s">
        <v>33</v>
      </c>
      <c r="C331" s="22" t="s">
        <v>732</v>
      </c>
      <c r="D331" s="23">
        <v>15</v>
      </c>
      <c r="E331" s="21" t="s">
        <v>733</v>
      </c>
      <c r="F331" s="21" t="s">
        <v>734</v>
      </c>
      <c r="G331" s="24" t="s">
        <v>14</v>
      </c>
      <c r="H331" s="25" t="str">
        <f>HYPERLINK("http://cxhz.hep.com.cn/ProfessionalProjectWebsite/html/projectDetail.html?id=490","指南链接")</f>
        <v>指南链接</v>
      </c>
    </row>
    <row r="332" spans="1:8" ht="109.5" customHeight="1">
      <c r="A332" s="26"/>
      <c r="B332" s="21" t="s">
        <v>71</v>
      </c>
      <c r="C332" s="22" t="s">
        <v>735</v>
      </c>
      <c r="D332" s="23">
        <v>20</v>
      </c>
      <c r="E332" s="21" t="s">
        <v>733</v>
      </c>
      <c r="F332" s="21" t="s">
        <v>734</v>
      </c>
      <c r="G332" s="24" t="s">
        <v>14</v>
      </c>
      <c r="H332" s="25" t="str">
        <f>HYPERLINK("http://cxhz.hep.com.cn/ProfessionalProjectWebsite/html/projectDetail.html?id=490","指南链接")</f>
        <v>指南链接</v>
      </c>
    </row>
    <row r="333" spans="1:8" ht="72">
      <c r="A333" s="20" t="s">
        <v>736</v>
      </c>
      <c r="B333" s="21" t="s">
        <v>15</v>
      </c>
      <c r="C333" s="22" t="s">
        <v>737</v>
      </c>
      <c r="D333" s="23">
        <v>10</v>
      </c>
      <c r="E333" s="21" t="s">
        <v>738</v>
      </c>
      <c r="F333" s="21" t="s">
        <v>739</v>
      </c>
      <c r="G333" s="24" t="s">
        <v>14</v>
      </c>
      <c r="H333" s="25" t="str">
        <f>HYPERLINK("http://cxhz.hep.com.cn/ProfessionalProjectWebsite/html/projectDetail.html?id=409","指南链接")</f>
        <v>指南链接</v>
      </c>
    </row>
    <row r="334" spans="1:8" ht="72">
      <c r="A334" s="20"/>
      <c r="B334" s="21" t="s">
        <v>31</v>
      </c>
      <c r="C334" s="22" t="s">
        <v>740</v>
      </c>
      <c r="D334" s="23">
        <v>2</v>
      </c>
      <c r="E334" s="21" t="s">
        <v>738</v>
      </c>
      <c r="F334" s="21" t="s">
        <v>739</v>
      </c>
      <c r="G334" s="24" t="s">
        <v>14</v>
      </c>
      <c r="H334" s="25" t="str">
        <f>HYPERLINK("http://cxhz.hep.com.cn/ProfessionalProjectWebsite/html/projectDetail.html?id=409","指南链接")</f>
        <v>指南链接</v>
      </c>
    </row>
    <row r="335" spans="1:8" ht="87" customHeight="1">
      <c r="A335" s="20"/>
      <c r="B335" s="21" t="s">
        <v>33</v>
      </c>
      <c r="C335" s="22" t="s">
        <v>741</v>
      </c>
      <c r="D335" s="23">
        <v>5</v>
      </c>
      <c r="E335" s="21" t="s">
        <v>738</v>
      </c>
      <c r="F335" s="21" t="s">
        <v>739</v>
      </c>
      <c r="G335" s="24" t="s">
        <v>14</v>
      </c>
      <c r="H335" s="25" t="str">
        <f>HYPERLINK("http://cxhz.hep.com.cn/ProfessionalProjectWebsite/html/projectDetail.html?id=409","指南链接")</f>
        <v>指南链接</v>
      </c>
    </row>
    <row r="336" spans="1:8" ht="52.5" customHeight="1">
      <c r="A336" s="20" t="s">
        <v>742</v>
      </c>
      <c r="B336" s="21" t="s">
        <v>11</v>
      </c>
      <c r="C336" s="22" t="s">
        <v>743</v>
      </c>
      <c r="D336" s="23">
        <v>40</v>
      </c>
      <c r="E336" s="21" t="s">
        <v>744</v>
      </c>
      <c r="F336" s="21" t="s">
        <v>745</v>
      </c>
      <c r="G336" s="24" t="s">
        <v>14</v>
      </c>
      <c r="H336" s="25" t="str">
        <f aca="true" t="shared" si="9" ref="H336:H341">HYPERLINK("http://cxhz.hep.com.cn/ProfessionalProjectWebsite/html/projectDetail.html?id=398","指南链接")</f>
        <v>指南链接</v>
      </c>
    </row>
    <row r="337" spans="1:8" ht="72">
      <c r="A337" s="20"/>
      <c r="B337" s="21" t="s">
        <v>15</v>
      </c>
      <c r="C337" s="22" t="s">
        <v>746</v>
      </c>
      <c r="D337" s="23">
        <v>10</v>
      </c>
      <c r="E337" s="21" t="s">
        <v>744</v>
      </c>
      <c r="F337" s="21" t="s">
        <v>747</v>
      </c>
      <c r="G337" s="24" t="s">
        <v>14</v>
      </c>
      <c r="H337" s="25" t="str">
        <f t="shared" si="9"/>
        <v>指南链接</v>
      </c>
    </row>
    <row r="338" spans="1:8" ht="63" customHeight="1">
      <c r="A338" s="20"/>
      <c r="B338" s="21" t="s">
        <v>18</v>
      </c>
      <c r="C338" s="22" t="s">
        <v>748</v>
      </c>
      <c r="D338" s="23">
        <v>10</v>
      </c>
      <c r="E338" s="21" t="s">
        <v>744</v>
      </c>
      <c r="F338" s="21" t="s">
        <v>747</v>
      </c>
      <c r="G338" s="24" t="s">
        <v>14</v>
      </c>
      <c r="H338" s="25" t="str">
        <f t="shared" si="9"/>
        <v>指南链接</v>
      </c>
    </row>
    <row r="339" spans="1:8" ht="54" customHeight="1">
      <c r="A339" s="20"/>
      <c r="B339" s="21" t="s">
        <v>33</v>
      </c>
      <c r="C339" s="22" t="s">
        <v>749</v>
      </c>
      <c r="D339" s="23">
        <v>30</v>
      </c>
      <c r="E339" s="21" t="s">
        <v>744</v>
      </c>
      <c r="F339" s="21" t="s">
        <v>747</v>
      </c>
      <c r="G339" s="24" t="s">
        <v>14</v>
      </c>
      <c r="H339" s="25" t="str">
        <f t="shared" si="9"/>
        <v>指南链接</v>
      </c>
    </row>
    <row r="340" spans="1:8" ht="81" customHeight="1">
      <c r="A340" s="20"/>
      <c r="B340" s="21" t="s">
        <v>31</v>
      </c>
      <c r="C340" s="22" t="s">
        <v>750</v>
      </c>
      <c r="D340" s="23">
        <v>5</v>
      </c>
      <c r="E340" s="21" t="s">
        <v>744</v>
      </c>
      <c r="F340" s="21" t="s">
        <v>747</v>
      </c>
      <c r="G340" s="24" t="s">
        <v>14</v>
      </c>
      <c r="H340" s="25" t="str">
        <f t="shared" si="9"/>
        <v>指南链接</v>
      </c>
    </row>
    <row r="341" spans="1:8" ht="69.75" customHeight="1">
      <c r="A341" s="20"/>
      <c r="B341" s="21" t="s">
        <v>178</v>
      </c>
      <c r="C341" s="22" t="s">
        <v>751</v>
      </c>
      <c r="D341" s="23">
        <v>10</v>
      </c>
      <c r="E341" s="21" t="s">
        <v>752</v>
      </c>
      <c r="F341" s="21" t="s">
        <v>747</v>
      </c>
      <c r="G341" s="24" t="s">
        <v>14</v>
      </c>
      <c r="H341" s="25" t="str">
        <f t="shared" si="9"/>
        <v>指南链接</v>
      </c>
    </row>
    <row r="342" spans="1:8" ht="120">
      <c r="A342" s="20" t="s">
        <v>753</v>
      </c>
      <c r="B342" s="21" t="s">
        <v>15</v>
      </c>
      <c r="C342" s="22" t="s">
        <v>754</v>
      </c>
      <c r="D342" s="23">
        <v>4</v>
      </c>
      <c r="E342" s="21" t="s">
        <v>755</v>
      </c>
      <c r="F342" s="21" t="s">
        <v>756</v>
      </c>
      <c r="G342" s="24" t="s">
        <v>14</v>
      </c>
      <c r="H342" s="25" t="str">
        <f aca="true" t="shared" si="10" ref="H342:H349">HYPERLINK("http://cxhz.hep.com.cn/ProfessionalProjectWebsite/html/projectDetail.html?id=377","指南链接")</f>
        <v>指南链接</v>
      </c>
    </row>
    <row r="343" spans="1:8" ht="108">
      <c r="A343" s="20"/>
      <c r="B343" s="21" t="s">
        <v>15</v>
      </c>
      <c r="C343" s="22" t="s">
        <v>757</v>
      </c>
      <c r="D343" s="23">
        <v>2</v>
      </c>
      <c r="E343" s="21" t="s">
        <v>758</v>
      </c>
      <c r="F343" s="21" t="s">
        <v>759</v>
      </c>
      <c r="G343" s="24" t="s">
        <v>14</v>
      </c>
      <c r="H343" s="25" t="str">
        <f t="shared" si="10"/>
        <v>指南链接</v>
      </c>
    </row>
    <row r="344" spans="1:8" ht="120">
      <c r="A344" s="20"/>
      <c r="B344" s="21" t="s">
        <v>15</v>
      </c>
      <c r="C344" s="22" t="s">
        <v>760</v>
      </c>
      <c r="D344" s="23">
        <v>2</v>
      </c>
      <c r="E344" s="21" t="s">
        <v>761</v>
      </c>
      <c r="F344" s="21" t="s">
        <v>762</v>
      </c>
      <c r="G344" s="24" t="s">
        <v>14</v>
      </c>
      <c r="H344" s="25" t="str">
        <f t="shared" si="10"/>
        <v>指南链接</v>
      </c>
    </row>
    <row r="345" spans="1:8" ht="109.5" customHeight="1">
      <c r="A345" s="20"/>
      <c r="B345" s="21" t="s">
        <v>15</v>
      </c>
      <c r="C345" s="22" t="s">
        <v>763</v>
      </c>
      <c r="D345" s="23">
        <v>1</v>
      </c>
      <c r="E345" s="21" t="s">
        <v>764</v>
      </c>
      <c r="F345" s="21" t="s">
        <v>765</v>
      </c>
      <c r="G345" s="24" t="s">
        <v>14</v>
      </c>
      <c r="H345" s="25" t="str">
        <f t="shared" si="10"/>
        <v>指南链接</v>
      </c>
    </row>
    <row r="346" spans="1:8" ht="144">
      <c r="A346" s="20"/>
      <c r="B346" s="21" t="s">
        <v>15</v>
      </c>
      <c r="C346" s="22" t="s">
        <v>766</v>
      </c>
      <c r="D346" s="23">
        <v>6</v>
      </c>
      <c r="E346" s="21" t="s">
        <v>767</v>
      </c>
      <c r="F346" s="21" t="s">
        <v>768</v>
      </c>
      <c r="G346" s="24" t="s">
        <v>14</v>
      </c>
      <c r="H346" s="25" t="str">
        <f t="shared" si="10"/>
        <v>指南链接</v>
      </c>
    </row>
    <row r="347" spans="1:8" ht="88.5" customHeight="1">
      <c r="A347" s="20"/>
      <c r="B347" s="21" t="s">
        <v>15</v>
      </c>
      <c r="C347" s="22" t="s">
        <v>769</v>
      </c>
      <c r="D347" s="23">
        <v>1</v>
      </c>
      <c r="E347" s="21" t="s">
        <v>635</v>
      </c>
      <c r="F347" s="21" t="s">
        <v>770</v>
      </c>
      <c r="G347" s="24" t="s">
        <v>14</v>
      </c>
      <c r="H347" s="25" t="str">
        <f t="shared" si="10"/>
        <v>指南链接</v>
      </c>
    </row>
    <row r="348" spans="1:8" ht="96">
      <c r="A348" s="20"/>
      <c r="B348" s="21" t="s">
        <v>33</v>
      </c>
      <c r="C348" s="22" t="s">
        <v>771</v>
      </c>
      <c r="D348" s="23">
        <v>2</v>
      </c>
      <c r="E348" s="21" t="s">
        <v>343</v>
      </c>
      <c r="F348" s="21" t="s">
        <v>772</v>
      </c>
      <c r="G348" s="24" t="s">
        <v>14</v>
      </c>
      <c r="H348" s="25" t="str">
        <f t="shared" si="10"/>
        <v>指南链接</v>
      </c>
    </row>
    <row r="349" spans="1:8" ht="111" customHeight="1">
      <c r="A349" s="20"/>
      <c r="B349" s="21" t="s">
        <v>71</v>
      </c>
      <c r="C349" s="22" t="s">
        <v>773</v>
      </c>
      <c r="D349" s="23">
        <v>1</v>
      </c>
      <c r="E349" s="21" t="s">
        <v>774</v>
      </c>
      <c r="F349" s="21" t="s">
        <v>775</v>
      </c>
      <c r="G349" s="21" t="s">
        <v>775</v>
      </c>
      <c r="H349" s="25" t="str">
        <f t="shared" si="10"/>
        <v>指南链接</v>
      </c>
    </row>
    <row r="350" spans="1:8" ht="78" customHeight="1">
      <c r="A350" s="20" t="s">
        <v>776</v>
      </c>
      <c r="B350" s="21" t="s">
        <v>18</v>
      </c>
      <c r="C350" s="22" t="s">
        <v>777</v>
      </c>
      <c r="D350" s="23">
        <v>10</v>
      </c>
      <c r="E350" s="21" t="s">
        <v>778</v>
      </c>
      <c r="F350" s="21" t="s">
        <v>778</v>
      </c>
      <c r="G350" s="24" t="s">
        <v>14</v>
      </c>
      <c r="H350" s="25" t="str">
        <f>HYPERLINK("http://cxhz.hep.com.cn/ProfessionalProjectWebsite/html/projectDetail.html?id=390","指南链接")</f>
        <v>指南链接</v>
      </c>
    </row>
    <row r="351" spans="1:8" ht="121.5" customHeight="1">
      <c r="A351" s="20" t="s">
        <v>779</v>
      </c>
      <c r="B351" s="21" t="s">
        <v>15</v>
      </c>
      <c r="C351" s="22" t="s">
        <v>780</v>
      </c>
      <c r="D351" s="23">
        <v>15</v>
      </c>
      <c r="E351" s="21" t="s">
        <v>781</v>
      </c>
      <c r="F351" s="21" t="s">
        <v>782</v>
      </c>
      <c r="G351" s="24" t="s">
        <v>14</v>
      </c>
      <c r="H351" s="25" t="str">
        <f>HYPERLINK("http://cxhz.hep.com.cn/ProfessionalProjectWebsite/html/projectDetail.html?id=454","指南链接")</f>
        <v>指南链接</v>
      </c>
    </row>
    <row r="352" spans="1:8" ht="147.75" customHeight="1">
      <c r="A352" s="20"/>
      <c r="B352" s="21" t="s">
        <v>33</v>
      </c>
      <c r="C352" s="22" t="s">
        <v>783</v>
      </c>
      <c r="D352" s="23">
        <v>15</v>
      </c>
      <c r="E352" s="21" t="s">
        <v>784</v>
      </c>
      <c r="F352" s="21" t="s">
        <v>785</v>
      </c>
      <c r="G352" s="24" t="s">
        <v>14</v>
      </c>
      <c r="H352" s="25" t="str">
        <f>HYPERLINK("http://cxhz.hep.com.cn/ProfessionalProjectWebsite/html/projectDetail.html?id=454","指南链接")</f>
        <v>指南链接</v>
      </c>
    </row>
    <row r="353" spans="1:8" ht="158.25">
      <c r="A353" s="20"/>
      <c r="B353" s="21" t="s">
        <v>33</v>
      </c>
      <c r="C353" s="22" t="s">
        <v>786</v>
      </c>
      <c r="D353" s="23">
        <v>15</v>
      </c>
      <c r="E353" s="21" t="s">
        <v>787</v>
      </c>
      <c r="F353" s="21" t="s">
        <v>788</v>
      </c>
      <c r="G353" s="24" t="s">
        <v>14</v>
      </c>
      <c r="H353" s="25" t="str">
        <f>HYPERLINK("http://cxhz.hep.com.cn/ProfessionalProjectWebsite/html/projectDetail.html?id=454","指南链接")</f>
        <v>指南链接</v>
      </c>
    </row>
    <row r="354" spans="1:8" ht="60">
      <c r="A354" s="20" t="s">
        <v>789</v>
      </c>
      <c r="B354" s="21" t="s">
        <v>15</v>
      </c>
      <c r="C354" s="22" t="s">
        <v>790</v>
      </c>
      <c r="D354" s="23">
        <v>5</v>
      </c>
      <c r="E354" s="21" t="s">
        <v>791</v>
      </c>
      <c r="F354" s="21" t="s">
        <v>792</v>
      </c>
      <c r="G354" s="24" t="s">
        <v>14</v>
      </c>
      <c r="H354" s="25" t="str">
        <f>HYPERLINK("http://cxhz.hep.com.cn/ProfessionalProjectWebsite/html/projectDetail.html?id=275","指南链接")</f>
        <v>指南链接</v>
      </c>
    </row>
    <row r="355" spans="1:8" ht="48">
      <c r="A355" s="20"/>
      <c r="B355" s="21" t="s">
        <v>33</v>
      </c>
      <c r="C355" s="22" t="s">
        <v>793</v>
      </c>
      <c r="D355" s="23">
        <v>5</v>
      </c>
      <c r="E355" s="21" t="s">
        <v>794</v>
      </c>
      <c r="F355" s="21" t="s">
        <v>794</v>
      </c>
      <c r="G355" s="24" t="s">
        <v>14</v>
      </c>
      <c r="H355" s="25" t="str">
        <f>HYPERLINK("http://cxhz.hep.com.cn/ProfessionalProjectWebsite/html/projectDetail.html?id=275","指南链接")</f>
        <v>指南链接</v>
      </c>
    </row>
    <row r="356" spans="1:8" ht="72">
      <c r="A356" s="20"/>
      <c r="B356" s="21" t="s">
        <v>18</v>
      </c>
      <c r="C356" s="22" t="s">
        <v>795</v>
      </c>
      <c r="D356" s="23">
        <v>5</v>
      </c>
      <c r="E356" s="21" t="s">
        <v>796</v>
      </c>
      <c r="F356" s="21" t="s">
        <v>794</v>
      </c>
      <c r="G356" s="24" t="s">
        <v>14</v>
      </c>
      <c r="H356" s="25" t="str">
        <f>HYPERLINK("http://cxhz.hep.com.cn/ProfessionalProjectWebsite/html/projectDetail.html?id=275","指南链接")</f>
        <v>指南链接</v>
      </c>
    </row>
    <row r="357" spans="1:8" ht="48">
      <c r="A357" s="20"/>
      <c r="B357" s="21" t="s">
        <v>31</v>
      </c>
      <c r="C357" s="22" t="s">
        <v>797</v>
      </c>
      <c r="D357" s="23">
        <v>2</v>
      </c>
      <c r="E357" s="21" t="s">
        <v>794</v>
      </c>
      <c r="F357" s="21" t="s">
        <v>794</v>
      </c>
      <c r="G357" s="24" t="s">
        <v>14</v>
      </c>
      <c r="H357" s="25" t="str">
        <f>HYPERLINK("http://cxhz.hep.com.cn/ProfessionalProjectWebsite/html/projectDetail.html?id=275","指南链接")</f>
        <v>指南链接</v>
      </c>
    </row>
    <row r="358" spans="1:8" ht="72">
      <c r="A358" s="20"/>
      <c r="B358" s="21" t="s">
        <v>15</v>
      </c>
      <c r="C358" s="22" t="s">
        <v>798</v>
      </c>
      <c r="D358" s="23">
        <v>5</v>
      </c>
      <c r="E358" s="21" t="s">
        <v>799</v>
      </c>
      <c r="F358" s="21" t="s">
        <v>799</v>
      </c>
      <c r="G358" s="24" t="s">
        <v>14</v>
      </c>
      <c r="H358" s="25" t="str">
        <f>HYPERLINK("http://cxhz.hep.com.cn/ProfessionalProjectWebsite/html/projectDetail.html?id=276","指南链接")</f>
        <v>指南链接</v>
      </c>
    </row>
    <row r="359" spans="1:8" ht="72">
      <c r="A359" s="20"/>
      <c r="B359" s="21" t="s">
        <v>33</v>
      </c>
      <c r="C359" s="22" t="s">
        <v>800</v>
      </c>
      <c r="D359" s="23">
        <v>3</v>
      </c>
      <c r="E359" s="21" t="s">
        <v>799</v>
      </c>
      <c r="F359" s="21" t="s">
        <v>799</v>
      </c>
      <c r="G359" s="24" t="s">
        <v>14</v>
      </c>
      <c r="H359" s="25" t="str">
        <f>HYPERLINK("http://cxhz.hep.com.cn/ProfessionalProjectWebsite/html/projectDetail.html?id=276","指南链接")</f>
        <v>指南链接</v>
      </c>
    </row>
    <row r="360" spans="1:8" ht="72">
      <c r="A360" s="20"/>
      <c r="B360" s="21" t="s">
        <v>18</v>
      </c>
      <c r="C360" s="22" t="s">
        <v>801</v>
      </c>
      <c r="D360" s="23">
        <v>5</v>
      </c>
      <c r="E360" s="21" t="s">
        <v>802</v>
      </c>
      <c r="F360" s="21" t="s">
        <v>799</v>
      </c>
      <c r="G360" s="24" t="s">
        <v>14</v>
      </c>
      <c r="H360" s="25" t="str">
        <f>HYPERLINK("http://cxhz.hep.com.cn/ProfessionalProjectWebsite/html/projectDetail.html?id=276","指南链接")</f>
        <v>指南链接</v>
      </c>
    </row>
    <row r="361" spans="1:8" ht="72">
      <c r="A361" s="20"/>
      <c r="B361" s="21" t="s">
        <v>31</v>
      </c>
      <c r="C361" s="22" t="s">
        <v>803</v>
      </c>
      <c r="D361" s="23">
        <v>4</v>
      </c>
      <c r="E361" s="21" t="s">
        <v>802</v>
      </c>
      <c r="F361" s="21" t="s">
        <v>799</v>
      </c>
      <c r="G361" s="24" t="s">
        <v>14</v>
      </c>
      <c r="H361" s="25" t="str">
        <f>HYPERLINK("http://cxhz.hep.com.cn/ProfessionalProjectWebsite/html/projectDetail.html?id=276","指南链接")</f>
        <v>指南链接</v>
      </c>
    </row>
    <row r="362" spans="1:8" ht="93" customHeight="1">
      <c r="A362" s="20" t="s">
        <v>804</v>
      </c>
      <c r="B362" s="21" t="s">
        <v>33</v>
      </c>
      <c r="C362" s="22" t="s">
        <v>805</v>
      </c>
      <c r="D362" s="23">
        <v>100</v>
      </c>
      <c r="E362" s="21" t="s">
        <v>806</v>
      </c>
      <c r="F362" s="21" t="s">
        <v>635</v>
      </c>
      <c r="G362" s="24" t="s">
        <v>14</v>
      </c>
      <c r="H362" s="25" t="str">
        <f>HYPERLINK("http://cxhz.hep.com.cn/ProfessionalProjectWebsite/html/projectDetail.html?id=475","指南链接")</f>
        <v>指南链接</v>
      </c>
    </row>
    <row r="363" spans="1:8" ht="60">
      <c r="A363" s="20" t="s">
        <v>807</v>
      </c>
      <c r="B363" s="21" t="s">
        <v>11</v>
      </c>
      <c r="C363" s="22" t="s">
        <v>808</v>
      </c>
      <c r="D363" s="23">
        <v>6</v>
      </c>
      <c r="E363" s="21" t="s">
        <v>809</v>
      </c>
      <c r="F363" s="21" t="s">
        <v>810</v>
      </c>
      <c r="G363" s="24" t="s">
        <v>14</v>
      </c>
      <c r="H363" s="25" t="str">
        <f>HYPERLINK("http://cxhz.hep.com.cn/ProfessionalProjectWebsite/html/projectDetail.html?id=314","指南链接")</f>
        <v>指南链接</v>
      </c>
    </row>
    <row r="364" spans="1:8" ht="61.5" customHeight="1">
      <c r="A364" s="20"/>
      <c r="B364" s="21" t="s">
        <v>15</v>
      </c>
      <c r="C364" s="22" t="s">
        <v>811</v>
      </c>
      <c r="D364" s="23">
        <v>10</v>
      </c>
      <c r="E364" s="21" t="s">
        <v>809</v>
      </c>
      <c r="F364" s="21" t="s">
        <v>810</v>
      </c>
      <c r="G364" s="24" t="s">
        <v>14</v>
      </c>
      <c r="H364" s="25" t="str">
        <f>HYPERLINK("http://cxhz.hep.com.cn/ProfessionalProjectWebsite/html/projectDetail.html?id=314","指南链接")</f>
        <v>指南链接</v>
      </c>
    </row>
    <row r="365" spans="1:8" ht="79.5" customHeight="1">
      <c r="A365" s="20"/>
      <c r="B365" s="21" t="s">
        <v>18</v>
      </c>
      <c r="C365" s="22" t="s">
        <v>812</v>
      </c>
      <c r="D365" s="23">
        <v>1</v>
      </c>
      <c r="E365" s="21" t="s">
        <v>809</v>
      </c>
      <c r="F365" s="21" t="s">
        <v>810</v>
      </c>
      <c r="G365" s="24" t="s">
        <v>14</v>
      </c>
      <c r="H365" s="25" t="str">
        <f>HYPERLINK("http://cxhz.hep.com.cn/ProfessionalProjectWebsite/html/projectDetail.html?id=314","指南链接")</f>
        <v>指南链接</v>
      </c>
    </row>
    <row r="366" spans="1:8" ht="60">
      <c r="A366" s="20"/>
      <c r="B366" s="21" t="s">
        <v>178</v>
      </c>
      <c r="C366" s="22" t="s">
        <v>813</v>
      </c>
      <c r="D366" s="23">
        <v>10</v>
      </c>
      <c r="E366" s="21" t="s">
        <v>809</v>
      </c>
      <c r="F366" s="21" t="s">
        <v>810</v>
      </c>
      <c r="G366" s="21" t="s">
        <v>810</v>
      </c>
      <c r="H366" s="25" t="str">
        <f>HYPERLINK("http://cxhz.hep.com.cn/ProfessionalProjectWebsite/html/projectDetail.html?id=314","指南链接")</f>
        <v>指南链接</v>
      </c>
    </row>
    <row r="367" spans="1:8" ht="81" customHeight="1">
      <c r="A367" s="20" t="s">
        <v>814</v>
      </c>
      <c r="B367" s="21" t="s">
        <v>15</v>
      </c>
      <c r="C367" s="22" t="s">
        <v>815</v>
      </c>
      <c r="D367" s="23">
        <v>4</v>
      </c>
      <c r="E367" s="21" t="s">
        <v>816</v>
      </c>
      <c r="F367" s="21" t="s">
        <v>817</v>
      </c>
      <c r="G367" s="24" t="s">
        <v>14</v>
      </c>
      <c r="H367" s="25" t="str">
        <f>HYPERLINK("http://cxhz.hep.com.cn/ProfessionalProjectWebsite/html/projectDetail.html?id=299","指南链接")</f>
        <v>指南链接</v>
      </c>
    </row>
    <row r="368" spans="1:8" ht="79.5" customHeight="1">
      <c r="A368" s="20"/>
      <c r="B368" s="21" t="s">
        <v>33</v>
      </c>
      <c r="C368" s="22" t="s">
        <v>818</v>
      </c>
      <c r="D368" s="23">
        <v>3</v>
      </c>
      <c r="E368" s="21" t="s">
        <v>819</v>
      </c>
      <c r="F368" s="21" t="s">
        <v>817</v>
      </c>
      <c r="G368" s="24" t="s">
        <v>14</v>
      </c>
      <c r="H368" s="25" t="str">
        <f>HYPERLINK("http://cxhz.hep.com.cn/ProfessionalProjectWebsite/html/projectDetail.html?id=299","指南链接")</f>
        <v>指南链接</v>
      </c>
    </row>
    <row r="369" spans="1:8" ht="42.75" customHeight="1">
      <c r="A369" s="20"/>
      <c r="B369" s="21" t="s">
        <v>20</v>
      </c>
      <c r="C369" s="22" t="s">
        <v>820</v>
      </c>
      <c r="D369" s="23">
        <v>10</v>
      </c>
      <c r="E369" s="21" t="s">
        <v>821</v>
      </c>
      <c r="F369" s="21" t="s">
        <v>822</v>
      </c>
      <c r="G369" s="21" t="s">
        <v>822</v>
      </c>
      <c r="H369" s="25" t="str">
        <f>HYPERLINK("http://cxhz.hep.com.cn/ProfessionalProjectWebsite/html/projectDetail.html?id=299","指南链接")</f>
        <v>指南链接</v>
      </c>
    </row>
    <row r="370" spans="1:8" ht="57.75" customHeight="1">
      <c r="A370" s="20"/>
      <c r="B370" s="21" t="s">
        <v>71</v>
      </c>
      <c r="C370" s="22" t="s">
        <v>823</v>
      </c>
      <c r="D370" s="23">
        <v>2</v>
      </c>
      <c r="E370" s="21" t="s">
        <v>824</v>
      </c>
      <c r="F370" s="21" t="s">
        <v>824</v>
      </c>
      <c r="G370" s="24" t="s">
        <v>14</v>
      </c>
      <c r="H370" s="25" t="str">
        <f>HYPERLINK("http://cxhz.hep.com.cn/ProfessionalProjectWebsite/html/projectDetail.html?id=299","指南链接")</f>
        <v>指南链接</v>
      </c>
    </row>
    <row r="371" spans="1:8" ht="132">
      <c r="A371" s="20" t="s">
        <v>825</v>
      </c>
      <c r="B371" s="21" t="s">
        <v>15</v>
      </c>
      <c r="C371" s="22" t="s">
        <v>826</v>
      </c>
      <c r="D371" s="23">
        <v>5</v>
      </c>
      <c r="E371" s="21" t="s">
        <v>827</v>
      </c>
      <c r="F371" s="21" t="s">
        <v>828</v>
      </c>
      <c r="G371" s="24" t="s">
        <v>14</v>
      </c>
      <c r="H371" s="25" t="str">
        <f>HYPERLINK("http://cxhz.hep.com.cn/ProfessionalProjectWebsite/html/projectDetail.html?id=242","指南链接")</f>
        <v>指南链接</v>
      </c>
    </row>
    <row r="372" spans="1:8" ht="144" customHeight="1">
      <c r="A372" s="20"/>
      <c r="B372" s="21" t="s">
        <v>20</v>
      </c>
      <c r="C372" s="22" t="s">
        <v>829</v>
      </c>
      <c r="D372" s="23">
        <v>10</v>
      </c>
      <c r="E372" s="21" t="s">
        <v>830</v>
      </c>
      <c r="F372" s="24" t="s">
        <v>14</v>
      </c>
      <c r="G372" s="21" t="s">
        <v>831</v>
      </c>
      <c r="H372" s="25" t="str">
        <f>HYPERLINK("http://cxhz.hep.com.cn/ProfessionalProjectWebsite/html/projectDetail.html?id=242","指南链接")</f>
        <v>指南链接</v>
      </c>
    </row>
    <row r="373" spans="1:8" ht="144" customHeight="1">
      <c r="A373" s="20" t="s">
        <v>832</v>
      </c>
      <c r="B373" s="21" t="s">
        <v>11</v>
      </c>
      <c r="C373" s="22" t="s">
        <v>833</v>
      </c>
      <c r="D373" s="23">
        <v>10</v>
      </c>
      <c r="E373" s="21" t="s">
        <v>30</v>
      </c>
      <c r="F373" s="21" t="s">
        <v>30</v>
      </c>
      <c r="G373" s="24" t="s">
        <v>14</v>
      </c>
      <c r="H373" s="25" t="str">
        <f>HYPERLINK("http://cxhz.hep.com.cn/ProfessionalProjectWebsite/html/projectDetail.html?id=250","指南链接")</f>
        <v>指南链接</v>
      </c>
    </row>
    <row r="374" spans="1:8" ht="48" customHeight="1">
      <c r="A374" s="20"/>
      <c r="B374" s="21" t="s">
        <v>15</v>
      </c>
      <c r="C374" s="22" t="s">
        <v>834</v>
      </c>
      <c r="D374" s="23">
        <v>10</v>
      </c>
      <c r="E374" s="21" t="s">
        <v>835</v>
      </c>
      <c r="F374" s="21" t="s">
        <v>30</v>
      </c>
      <c r="G374" s="24" t="s">
        <v>14</v>
      </c>
      <c r="H374" s="25" t="str">
        <f>HYPERLINK("http://cxhz.hep.com.cn/ProfessionalProjectWebsite/html/projectDetail.html?id=250","指南链接")</f>
        <v>指南链接</v>
      </c>
    </row>
    <row r="375" spans="1:8" ht="48">
      <c r="A375" s="20"/>
      <c r="B375" s="21" t="s">
        <v>31</v>
      </c>
      <c r="C375" s="22" t="s">
        <v>836</v>
      </c>
      <c r="D375" s="23">
        <v>2</v>
      </c>
      <c r="E375" s="21" t="s">
        <v>30</v>
      </c>
      <c r="F375" s="21" t="s">
        <v>30</v>
      </c>
      <c r="G375" s="24" t="s">
        <v>14</v>
      </c>
      <c r="H375" s="25" t="str">
        <f>HYPERLINK("http://cxhz.hep.com.cn/ProfessionalProjectWebsite/html/projectDetail.html?id=250","指南链接")</f>
        <v>指南链接</v>
      </c>
    </row>
    <row r="376" spans="1:8" ht="48">
      <c r="A376" s="20"/>
      <c r="B376" s="21" t="s">
        <v>71</v>
      </c>
      <c r="C376" s="22" t="s">
        <v>837</v>
      </c>
      <c r="D376" s="23">
        <v>10</v>
      </c>
      <c r="E376" s="21" t="s">
        <v>30</v>
      </c>
      <c r="F376" s="21" t="s">
        <v>30</v>
      </c>
      <c r="G376" s="24" t="s">
        <v>14</v>
      </c>
      <c r="H376" s="25" t="str">
        <f>HYPERLINK("http://cxhz.hep.com.cn/ProfessionalProjectWebsite/html/projectDetail.html?id=250","指南链接")</f>
        <v>指南链接</v>
      </c>
    </row>
    <row r="377" spans="1:8" ht="96">
      <c r="A377" s="20" t="s">
        <v>838</v>
      </c>
      <c r="B377" s="21" t="s">
        <v>15</v>
      </c>
      <c r="C377" s="22" t="s">
        <v>839</v>
      </c>
      <c r="D377" s="23">
        <v>10</v>
      </c>
      <c r="E377" s="21" t="s">
        <v>840</v>
      </c>
      <c r="F377" s="21" t="s">
        <v>841</v>
      </c>
      <c r="G377" s="24" t="s">
        <v>14</v>
      </c>
      <c r="H377" s="25" t="str">
        <f>HYPERLINK("http://cxhz.hep.com.cn/ProfessionalProjectWebsite/html/projectDetail.html?id=261","指南链接")</f>
        <v>指南链接</v>
      </c>
    </row>
    <row r="378" spans="1:8" ht="96">
      <c r="A378" s="20"/>
      <c r="B378" s="21" t="s">
        <v>31</v>
      </c>
      <c r="C378" s="22" t="s">
        <v>842</v>
      </c>
      <c r="D378" s="23">
        <v>10</v>
      </c>
      <c r="E378" s="21" t="s">
        <v>840</v>
      </c>
      <c r="F378" s="21" t="s">
        <v>841</v>
      </c>
      <c r="G378" s="24" t="s">
        <v>14</v>
      </c>
      <c r="H378" s="25" t="str">
        <f>HYPERLINK("http://cxhz.hep.com.cn/ProfessionalProjectWebsite/html/projectDetail.html?id=261","指南链接")</f>
        <v>指南链接</v>
      </c>
    </row>
    <row r="379" spans="1:8" ht="174" customHeight="1">
      <c r="A379" s="20" t="s">
        <v>843</v>
      </c>
      <c r="B379" s="21" t="s">
        <v>15</v>
      </c>
      <c r="C379" s="22" t="s">
        <v>844</v>
      </c>
      <c r="D379" s="23">
        <v>7</v>
      </c>
      <c r="E379" s="21" t="s">
        <v>845</v>
      </c>
      <c r="F379" s="21" t="s">
        <v>846</v>
      </c>
      <c r="G379" s="24" t="s">
        <v>14</v>
      </c>
      <c r="H379" s="25" t="str">
        <f>HYPERLINK("http://cxhz.hep.com.cn/ProfessionalProjectWebsite/html/projectDetail.html?id=330","指南链接")</f>
        <v>指南链接</v>
      </c>
    </row>
    <row r="380" spans="1:8" ht="132">
      <c r="A380" s="20"/>
      <c r="B380" s="21" t="s">
        <v>31</v>
      </c>
      <c r="C380" s="22" t="s">
        <v>847</v>
      </c>
      <c r="D380" s="23">
        <v>20</v>
      </c>
      <c r="E380" s="21" t="s">
        <v>845</v>
      </c>
      <c r="F380" s="21" t="s">
        <v>846</v>
      </c>
      <c r="G380" s="24" t="s">
        <v>14</v>
      </c>
      <c r="H380" s="25" t="str">
        <f>HYPERLINK("http://cxhz.hep.com.cn/ProfessionalProjectWebsite/html/projectDetail.html?id=330","指南链接")</f>
        <v>指南链接</v>
      </c>
    </row>
    <row r="381" spans="1:8" ht="156">
      <c r="A381" s="20"/>
      <c r="B381" s="21" t="s">
        <v>33</v>
      </c>
      <c r="C381" s="22" t="s">
        <v>848</v>
      </c>
      <c r="D381" s="23">
        <v>100</v>
      </c>
      <c r="E381" s="21" t="s">
        <v>849</v>
      </c>
      <c r="F381" s="21" t="s">
        <v>846</v>
      </c>
      <c r="G381" s="24" t="s">
        <v>14</v>
      </c>
      <c r="H381" s="25" t="str">
        <f>HYPERLINK("http://cxhz.hep.com.cn/ProfessionalProjectWebsite/html/projectDetail.html?id=330","指南链接")</f>
        <v>指南链接</v>
      </c>
    </row>
    <row r="382" spans="1:8" ht="84">
      <c r="A382" s="20" t="s">
        <v>850</v>
      </c>
      <c r="B382" s="21" t="s">
        <v>15</v>
      </c>
      <c r="C382" s="22" t="s">
        <v>851</v>
      </c>
      <c r="D382" s="23">
        <v>10</v>
      </c>
      <c r="E382" s="21" t="s">
        <v>852</v>
      </c>
      <c r="F382" s="21" t="s">
        <v>853</v>
      </c>
      <c r="G382" s="24" t="s">
        <v>14</v>
      </c>
      <c r="H382" s="25" t="str">
        <f>HYPERLINK("http://cxhz.hep.com.cn/ProfessionalProjectWebsite/html/projectDetail.html?id=244","指南链接")</f>
        <v>指南链接</v>
      </c>
    </row>
    <row r="383" spans="1:8" ht="96">
      <c r="A383" s="20"/>
      <c r="B383" s="21" t="s">
        <v>31</v>
      </c>
      <c r="C383" s="22" t="s">
        <v>854</v>
      </c>
      <c r="D383" s="23">
        <v>10</v>
      </c>
      <c r="E383" s="21" t="s">
        <v>855</v>
      </c>
      <c r="F383" s="21" t="s">
        <v>853</v>
      </c>
      <c r="G383" s="24" t="s">
        <v>14</v>
      </c>
      <c r="H383" s="25" t="str">
        <f>HYPERLINK("http://cxhz.hep.com.cn/ProfessionalProjectWebsite/html/projectDetail.html?id=244","指南链接")</f>
        <v>指南链接</v>
      </c>
    </row>
    <row r="384" spans="1:8" ht="96">
      <c r="A384" s="20"/>
      <c r="B384" s="21" t="s">
        <v>33</v>
      </c>
      <c r="C384" s="22" t="s">
        <v>856</v>
      </c>
      <c r="D384" s="23">
        <v>10</v>
      </c>
      <c r="E384" s="21" t="s">
        <v>857</v>
      </c>
      <c r="F384" s="21" t="s">
        <v>853</v>
      </c>
      <c r="G384" s="24" t="s">
        <v>14</v>
      </c>
      <c r="H384" s="25" t="str">
        <f>HYPERLINK("http://cxhz.hep.com.cn/ProfessionalProjectWebsite/html/projectDetail.html?id=244","指南链接")</f>
        <v>指南链接</v>
      </c>
    </row>
    <row r="385" spans="1:8" ht="48">
      <c r="A385" s="20"/>
      <c r="B385" s="21" t="s">
        <v>71</v>
      </c>
      <c r="C385" s="22" t="s">
        <v>858</v>
      </c>
      <c r="D385" s="23">
        <v>10</v>
      </c>
      <c r="E385" s="21" t="s">
        <v>859</v>
      </c>
      <c r="F385" s="24" t="s">
        <v>14</v>
      </c>
      <c r="G385" s="21" t="s">
        <v>853</v>
      </c>
      <c r="H385" s="25" t="str">
        <f>HYPERLINK("http://cxhz.hep.com.cn/ProfessionalProjectWebsite/html/projectDetail.html?id=244","指南链接")</f>
        <v>指南链接</v>
      </c>
    </row>
    <row r="386" spans="1:8" ht="108">
      <c r="A386" s="20" t="s">
        <v>860</v>
      </c>
      <c r="B386" s="21" t="s">
        <v>18</v>
      </c>
      <c r="C386" s="22" t="s">
        <v>861</v>
      </c>
      <c r="D386" s="23">
        <v>50</v>
      </c>
      <c r="E386" s="21" t="s">
        <v>862</v>
      </c>
      <c r="F386" s="21" t="s">
        <v>862</v>
      </c>
      <c r="G386" s="24" t="s">
        <v>14</v>
      </c>
      <c r="H386" s="25" t="str">
        <f aca="true" t="shared" si="11" ref="H386:H391">HYPERLINK("http://cxhz.hep.com.cn/ProfessionalProjectWebsite/html/projectDetail.html?id=248","指南链接")</f>
        <v>指南链接</v>
      </c>
    </row>
    <row r="387" spans="1:8" ht="72">
      <c r="A387" s="20"/>
      <c r="B387" s="21" t="s">
        <v>20</v>
      </c>
      <c r="C387" s="22" t="s">
        <v>863</v>
      </c>
      <c r="D387" s="23">
        <v>50</v>
      </c>
      <c r="E387" s="21" t="s">
        <v>864</v>
      </c>
      <c r="F387" s="21" t="s">
        <v>865</v>
      </c>
      <c r="G387" s="21" t="s">
        <v>865</v>
      </c>
      <c r="H387" s="25" t="str">
        <f t="shared" si="11"/>
        <v>指南链接</v>
      </c>
    </row>
    <row r="388" spans="1:8" ht="156">
      <c r="A388" s="20"/>
      <c r="B388" s="21" t="s">
        <v>15</v>
      </c>
      <c r="C388" s="22" t="s">
        <v>866</v>
      </c>
      <c r="D388" s="23">
        <v>30</v>
      </c>
      <c r="E388" s="21" t="s">
        <v>867</v>
      </c>
      <c r="F388" s="21" t="s">
        <v>867</v>
      </c>
      <c r="G388" s="24" t="s">
        <v>14</v>
      </c>
      <c r="H388" s="25" t="str">
        <f t="shared" si="11"/>
        <v>指南链接</v>
      </c>
    </row>
    <row r="389" spans="1:8" ht="132">
      <c r="A389" s="20"/>
      <c r="B389" s="21" t="s">
        <v>31</v>
      </c>
      <c r="C389" s="22" t="s">
        <v>868</v>
      </c>
      <c r="D389" s="23">
        <v>60</v>
      </c>
      <c r="E389" s="21" t="s">
        <v>869</v>
      </c>
      <c r="F389" s="21" t="s">
        <v>869</v>
      </c>
      <c r="G389" s="24" t="s">
        <v>14</v>
      </c>
      <c r="H389" s="25" t="str">
        <f t="shared" si="11"/>
        <v>指南链接</v>
      </c>
    </row>
    <row r="390" spans="1:8" ht="84">
      <c r="A390" s="20"/>
      <c r="B390" s="21" t="s">
        <v>33</v>
      </c>
      <c r="C390" s="22" t="s">
        <v>870</v>
      </c>
      <c r="D390" s="23">
        <v>50</v>
      </c>
      <c r="E390" s="21" t="s">
        <v>871</v>
      </c>
      <c r="F390" s="21" t="s">
        <v>871</v>
      </c>
      <c r="G390" s="24" t="s">
        <v>14</v>
      </c>
      <c r="H390" s="25" t="str">
        <f t="shared" si="11"/>
        <v>指南链接</v>
      </c>
    </row>
    <row r="391" spans="1:8" ht="156">
      <c r="A391" s="20"/>
      <c r="B391" s="21" t="s">
        <v>71</v>
      </c>
      <c r="C391" s="22" t="s">
        <v>872</v>
      </c>
      <c r="D391" s="23">
        <v>50</v>
      </c>
      <c r="E391" s="21" t="s">
        <v>873</v>
      </c>
      <c r="F391" s="21" t="s">
        <v>873</v>
      </c>
      <c r="G391" s="24" t="s">
        <v>14</v>
      </c>
      <c r="H391" s="25" t="str">
        <f t="shared" si="11"/>
        <v>指南链接</v>
      </c>
    </row>
    <row r="392" spans="1:8" ht="168">
      <c r="A392" s="20" t="s">
        <v>874</v>
      </c>
      <c r="B392" s="21" t="s">
        <v>178</v>
      </c>
      <c r="C392" s="22" t="s">
        <v>875</v>
      </c>
      <c r="D392" s="23">
        <v>13</v>
      </c>
      <c r="E392" s="21" t="s">
        <v>876</v>
      </c>
      <c r="F392" s="24" t="s">
        <v>14</v>
      </c>
      <c r="G392" s="21" t="s">
        <v>876</v>
      </c>
      <c r="H392" s="25" t="str">
        <f>HYPERLINK("http://cxhz.hep.com.cn/ProfessionalProjectWebsite/html/projectDetail.html?id=324","指南链接")</f>
        <v>指南链接</v>
      </c>
    </row>
    <row r="393" spans="1:8" ht="48">
      <c r="A393" s="20"/>
      <c r="B393" s="21" t="s">
        <v>31</v>
      </c>
      <c r="C393" s="22" t="s">
        <v>877</v>
      </c>
      <c r="D393" s="23">
        <v>4</v>
      </c>
      <c r="E393" s="21" t="s">
        <v>878</v>
      </c>
      <c r="F393" s="21" t="s">
        <v>879</v>
      </c>
      <c r="G393" s="24" t="s">
        <v>14</v>
      </c>
      <c r="H393" s="25" t="str">
        <f>HYPERLINK("http://cxhz.hep.com.cn/ProfessionalProjectWebsite/html/projectDetail.html?id=324","指南链接")</f>
        <v>指南链接</v>
      </c>
    </row>
    <row r="394" spans="1:8" ht="67.5" customHeight="1">
      <c r="A394" s="20"/>
      <c r="B394" s="21" t="s">
        <v>33</v>
      </c>
      <c r="C394" s="22" t="s">
        <v>880</v>
      </c>
      <c r="D394" s="23">
        <v>2</v>
      </c>
      <c r="E394" s="21" t="s">
        <v>881</v>
      </c>
      <c r="F394" s="21" t="s">
        <v>882</v>
      </c>
      <c r="G394" s="24" t="s">
        <v>14</v>
      </c>
      <c r="H394" s="25" t="str">
        <f>HYPERLINK("http://cxhz.hep.com.cn/ProfessionalProjectWebsite/html/projectDetail.html?id=324","指南链接")</f>
        <v>指南链接</v>
      </c>
    </row>
    <row r="395" spans="1:8" ht="192">
      <c r="A395" s="20" t="s">
        <v>883</v>
      </c>
      <c r="B395" s="21" t="s">
        <v>15</v>
      </c>
      <c r="C395" s="22" t="s">
        <v>884</v>
      </c>
      <c r="D395" s="23">
        <v>30</v>
      </c>
      <c r="E395" s="21" t="s">
        <v>885</v>
      </c>
      <c r="F395" s="21" t="s">
        <v>117</v>
      </c>
      <c r="G395" s="24" t="s">
        <v>14</v>
      </c>
      <c r="H395" s="25" t="str">
        <f>HYPERLINK("http://cxhz.hep.com.cn/ProfessionalProjectWebsite/html/projectDetail.html?id=256","指南链接")</f>
        <v>指南链接</v>
      </c>
    </row>
    <row r="396" spans="1:8" ht="213" customHeight="1">
      <c r="A396" s="20"/>
      <c r="B396" s="21" t="s">
        <v>31</v>
      </c>
      <c r="C396" s="22" t="s">
        <v>886</v>
      </c>
      <c r="D396" s="23">
        <v>30</v>
      </c>
      <c r="E396" s="21" t="s">
        <v>434</v>
      </c>
      <c r="F396" s="21" t="s">
        <v>434</v>
      </c>
      <c r="G396" s="24" t="s">
        <v>14</v>
      </c>
      <c r="H396" s="25" t="str">
        <f>HYPERLINK("http://cxhz.hep.com.cn/ProfessionalProjectWebsite/html/projectDetail.html?id=256","指南链接")</f>
        <v>指南链接</v>
      </c>
    </row>
    <row r="397" spans="1:8" ht="192">
      <c r="A397" s="20"/>
      <c r="B397" s="21" t="s">
        <v>33</v>
      </c>
      <c r="C397" s="22" t="s">
        <v>887</v>
      </c>
      <c r="D397" s="23">
        <v>100</v>
      </c>
      <c r="E397" s="21" t="s">
        <v>434</v>
      </c>
      <c r="F397" s="21" t="s">
        <v>434</v>
      </c>
      <c r="G397" s="24" t="s">
        <v>14</v>
      </c>
      <c r="H397" s="25" t="str">
        <f>HYPERLINK("http://cxhz.hep.com.cn/ProfessionalProjectWebsite/html/projectDetail.html?id=256","指南链接")</f>
        <v>指南链接</v>
      </c>
    </row>
    <row r="398" spans="1:8" ht="72">
      <c r="A398" s="20" t="s">
        <v>888</v>
      </c>
      <c r="B398" s="21" t="s">
        <v>11</v>
      </c>
      <c r="C398" s="22" t="s">
        <v>889</v>
      </c>
      <c r="D398" s="23">
        <v>20</v>
      </c>
      <c r="E398" s="21" t="s">
        <v>890</v>
      </c>
      <c r="F398" s="21" t="s">
        <v>891</v>
      </c>
      <c r="G398" s="24" t="s">
        <v>14</v>
      </c>
      <c r="H398" s="25" t="str">
        <f aca="true" t="shared" si="12" ref="H398:H404">HYPERLINK("http://cxhz.hep.com.cn/ProfessionalProjectWebsite/html/projectDetail.html?id=443","指南链接")</f>
        <v>指南链接</v>
      </c>
    </row>
    <row r="399" spans="1:8" ht="84">
      <c r="A399" s="20"/>
      <c r="B399" s="21" t="s">
        <v>15</v>
      </c>
      <c r="C399" s="22" t="s">
        <v>892</v>
      </c>
      <c r="D399" s="23">
        <v>45</v>
      </c>
      <c r="E399" s="21" t="s">
        <v>893</v>
      </c>
      <c r="F399" s="21" t="s">
        <v>894</v>
      </c>
      <c r="G399" s="24" t="s">
        <v>14</v>
      </c>
      <c r="H399" s="25" t="str">
        <f t="shared" si="12"/>
        <v>指南链接</v>
      </c>
    </row>
    <row r="400" spans="1:8" ht="69.75" customHeight="1">
      <c r="A400" s="20"/>
      <c r="B400" s="21" t="s">
        <v>31</v>
      </c>
      <c r="C400" s="22" t="s">
        <v>895</v>
      </c>
      <c r="D400" s="23">
        <v>20</v>
      </c>
      <c r="E400" s="21" t="s">
        <v>896</v>
      </c>
      <c r="F400" s="21" t="s">
        <v>894</v>
      </c>
      <c r="G400" s="24" t="s">
        <v>14</v>
      </c>
      <c r="H400" s="25" t="str">
        <f t="shared" si="12"/>
        <v>指南链接</v>
      </c>
    </row>
    <row r="401" spans="1:8" ht="69" customHeight="1">
      <c r="A401" s="20"/>
      <c r="B401" s="21" t="s">
        <v>33</v>
      </c>
      <c r="C401" s="22" t="s">
        <v>897</v>
      </c>
      <c r="D401" s="23">
        <v>20</v>
      </c>
      <c r="E401" s="21" t="s">
        <v>890</v>
      </c>
      <c r="F401" s="21" t="s">
        <v>891</v>
      </c>
      <c r="G401" s="24" t="s">
        <v>14</v>
      </c>
      <c r="H401" s="25" t="str">
        <f t="shared" si="12"/>
        <v>指南链接</v>
      </c>
    </row>
    <row r="402" spans="1:8" ht="66.75" customHeight="1">
      <c r="A402" s="20"/>
      <c r="B402" s="21" t="s">
        <v>18</v>
      </c>
      <c r="C402" s="22" t="s">
        <v>898</v>
      </c>
      <c r="D402" s="23">
        <v>20</v>
      </c>
      <c r="E402" s="21" t="s">
        <v>890</v>
      </c>
      <c r="F402" s="21" t="s">
        <v>891</v>
      </c>
      <c r="G402" s="24" t="s">
        <v>14</v>
      </c>
      <c r="H402" s="25" t="str">
        <f t="shared" si="12"/>
        <v>指南链接</v>
      </c>
    </row>
    <row r="403" spans="1:8" ht="69.75" customHeight="1">
      <c r="A403" s="20"/>
      <c r="B403" s="21" t="s">
        <v>20</v>
      </c>
      <c r="C403" s="22" t="s">
        <v>899</v>
      </c>
      <c r="D403" s="23">
        <v>10</v>
      </c>
      <c r="E403" s="21" t="s">
        <v>890</v>
      </c>
      <c r="F403" s="24" t="s">
        <v>14</v>
      </c>
      <c r="G403" s="21" t="s">
        <v>891</v>
      </c>
      <c r="H403" s="25" t="str">
        <f t="shared" si="12"/>
        <v>指南链接</v>
      </c>
    </row>
    <row r="404" spans="1:8" ht="78.75" customHeight="1">
      <c r="A404" s="20"/>
      <c r="B404" s="21" t="s">
        <v>178</v>
      </c>
      <c r="C404" s="22" t="s">
        <v>900</v>
      </c>
      <c r="D404" s="23">
        <v>10</v>
      </c>
      <c r="E404" s="21" t="s">
        <v>890</v>
      </c>
      <c r="F404" s="24" t="s">
        <v>14</v>
      </c>
      <c r="G404" s="21" t="s">
        <v>891</v>
      </c>
      <c r="H404" s="25" t="str">
        <f t="shared" si="12"/>
        <v>指南链接</v>
      </c>
    </row>
    <row r="405" spans="1:8" ht="108">
      <c r="A405" s="20" t="s">
        <v>901</v>
      </c>
      <c r="B405" s="21" t="s">
        <v>71</v>
      </c>
      <c r="C405" s="22" t="s">
        <v>902</v>
      </c>
      <c r="D405" s="23">
        <v>15</v>
      </c>
      <c r="E405" s="21" t="s">
        <v>903</v>
      </c>
      <c r="F405" s="21" t="s">
        <v>904</v>
      </c>
      <c r="G405" s="24" t="s">
        <v>14</v>
      </c>
      <c r="H405" s="25" t="str">
        <f>HYPERLINK("http://cxhz.hep.com.cn/ProfessionalProjectWebsite/html/projectDetail.html?id=284","指南链接")</f>
        <v>指南链接</v>
      </c>
    </row>
    <row r="406" spans="1:8" ht="108">
      <c r="A406" s="20"/>
      <c r="B406" s="21" t="s">
        <v>31</v>
      </c>
      <c r="C406" s="22" t="s">
        <v>905</v>
      </c>
      <c r="D406" s="23">
        <v>10</v>
      </c>
      <c r="E406" s="21" t="s">
        <v>903</v>
      </c>
      <c r="F406" s="21" t="s">
        <v>904</v>
      </c>
      <c r="G406" s="24" t="s">
        <v>14</v>
      </c>
      <c r="H406" s="25" t="str">
        <f>HYPERLINK("http://cxhz.hep.com.cn/ProfessionalProjectWebsite/html/projectDetail.html?id=284","指南链接")</f>
        <v>指南链接</v>
      </c>
    </row>
    <row r="407" spans="1:8" ht="93" customHeight="1">
      <c r="A407" s="20" t="s">
        <v>906</v>
      </c>
      <c r="B407" s="21" t="s">
        <v>15</v>
      </c>
      <c r="C407" s="22" t="s">
        <v>907</v>
      </c>
      <c r="D407" s="23">
        <v>10</v>
      </c>
      <c r="E407" s="21" t="s">
        <v>908</v>
      </c>
      <c r="F407" s="21" t="s">
        <v>908</v>
      </c>
      <c r="G407" s="24" t="s">
        <v>14</v>
      </c>
      <c r="H407" s="25" t="str">
        <f>HYPERLINK("http://cxhz.hep.com.cn/ProfessionalProjectWebsite/html/projectDetail.html?id=450","指南链接")</f>
        <v>指南链接</v>
      </c>
    </row>
    <row r="408" spans="1:8" ht="84">
      <c r="A408" s="20"/>
      <c r="B408" s="21" t="s">
        <v>31</v>
      </c>
      <c r="C408" s="22" t="s">
        <v>909</v>
      </c>
      <c r="D408" s="23">
        <v>3</v>
      </c>
      <c r="E408" s="21" t="s">
        <v>908</v>
      </c>
      <c r="F408" s="21" t="s">
        <v>908</v>
      </c>
      <c r="G408" s="24" t="s">
        <v>14</v>
      </c>
      <c r="H408" s="25" t="str">
        <f>HYPERLINK("http://cxhz.hep.com.cn/ProfessionalProjectWebsite/html/projectDetail.html?id=450","指南链接")</f>
        <v>指南链接</v>
      </c>
    </row>
    <row r="409" spans="1:8" ht="216">
      <c r="A409" s="20"/>
      <c r="B409" s="21" t="s">
        <v>71</v>
      </c>
      <c r="C409" s="22" t="s">
        <v>910</v>
      </c>
      <c r="D409" s="23">
        <v>5</v>
      </c>
      <c r="E409" s="21" t="s">
        <v>908</v>
      </c>
      <c r="F409" s="21" t="s">
        <v>910</v>
      </c>
      <c r="G409" s="24" t="s">
        <v>14</v>
      </c>
      <c r="H409" s="25" t="str">
        <f>HYPERLINK("http://cxhz.hep.com.cn/ProfessionalProjectWebsite/html/projectDetail.html?id=450","指南链接")</f>
        <v>指南链接</v>
      </c>
    </row>
    <row r="410" spans="1:8" ht="84">
      <c r="A410" s="20"/>
      <c r="B410" s="21" t="s">
        <v>18</v>
      </c>
      <c r="C410" s="22" t="s">
        <v>911</v>
      </c>
      <c r="D410" s="23">
        <v>1</v>
      </c>
      <c r="E410" s="21" t="s">
        <v>908</v>
      </c>
      <c r="F410" s="21" t="s">
        <v>908</v>
      </c>
      <c r="G410" s="24" t="s">
        <v>14</v>
      </c>
      <c r="H410" s="25" t="str">
        <f>HYPERLINK("http://cxhz.hep.com.cn/ProfessionalProjectWebsite/html/projectDetail.html?id=450","指南链接")</f>
        <v>指南链接</v>
      </c>
    </row>
    <row r="411" spans="1:8" ht="96">
      <c r="A411" s="20"/>
      <c r="B411" s="21" t="s">
        <v>20</v>
      </c>
      <c r="C411" s="22" t="s">
        <v>912</v>
      </c>
      <c r="D411" s="23">
        <v>3</v>
      </c>
      <c r="E411" s="21" t="s">
        <v>908</v>
      </c>
      <c r="F411" s="24" t="s">
        <v>14</v>
      </c>
      <c r="G411" s="21" t="s">
        <v>908</v>
      </c>
      <c r="H411" s="25" t="str">
        <f>HYPERLINK("http://cxhz.hep.com.cn/ProfessionalProjectWebsite/html/projectDetail.html?id=450","指南链接")</f>
        <v>指南链接</v>
      </c>
    </row>
    <row r="412" spans="1:8" ht="156">
      <c r="A412" s="20" t="s">
        <v>913</v>
      </c>
      <c r="B412" s="21" t="s">
        <v>11</v>
      </c>
      <c r="C412" s="22" t="s">
        <v>914</v>
      </c>
      <c r="D412" s="23">
        <v>10</v>
      </c>
      <c r="E412" s="21" t="s">
        <v>915</v>
      </c>
      <c r="F412" s="21" t="s">
        <v>915</v>
      </c>
      <c r="G412" s="24" t="s">
        <v>14</v>
      </c>
      <c r="H412" s="25" t="str">
        <f aca="true" t="shared" si="13" ref="H412:H419">HYPERLINK("http://cxhz.hep.com.cn/ProfessionalProjectWebsite/html/projectDetail.html?id=304","指南链接")</f>
        <v>指南链接</v>
      </c>
    </row>
    <row r="413" spans="1:8" s="6" customFormat="1" ht="156">
      <c r="A413" s="20"/>
      <c r="B413" s="21" t="s">
        <v>15</v>
      </c>
      <c r="C413" s="22" t="s">
        <v>916</v>
      </c>
      <c r="D413" s="23">
        <v>30</v>
      </c>
      <c r="E413" s="21" t="s">
        <v>915</v>
      </c>
      <c r="F413" s="21" t="s">
        <v>915</v>
      </c>
      <c r="G413" s="24" t="s">
        <v>14</v>
      </c>
      <c r="H413" s="25" t="str">
        <f t="shared" si="13"/>
        <v>指南链接</v>
      </c>
    </row>
    <row r="414" spans="1:8" s="6" customFormat="1" ht="192">
      <c r="A414" s="20"/>
      <c r="B414" s="21" t="s">
        <v>20</v>
      </c>
      <c r="C414" s="22" t="s">
        <v>917</v>
      </c>
      <c r="D414" s="23">
        <v>20</v>
      </c>
      <c r="E414" s="21" t="s">
        <v>915</v>
      </c>
      <c r="F414" s="21" t="s">
        <v>915</v>
      </c>
      <c r="G414" s="21" t="s">
        <v>915</v>
      </c>
      <c r="H414" s="25" t="str">
        <f t="shared" si="13"/>
        <v>指南链接</v>
      </c>
    </row>
    <row r="415" spans="1:8" s="6" customFormat="1" ht="156">
      <c r="A415" s="20"/>
      <c r="B415" s="21" t="s">
        <v>31</v>
      </c>
      <c r="C415" s="22" t="s">
        <v>918</v>
      </c>
      <c r="D415" s="23">
        <v>20</v>
      </c>
      <c r="E415" s="21" t="s">
        <v>915</v>
      </c>
      <c r="F415" s="21" t="s">
        <v>915</v>
      </c>
      <c r="G415" s="24" t="s">
        <v>14</v>
      </c>
      <c r="H415" s="25" t="str">
        <f t="shared" si="13"/>
        <v>指南链接</v>
      </c>
    </row>
    <row r="416" spans="1:8" s="6" customFormat="1" ht="174.75" customHeight="1">
      <c r="A416" s="20"/>
      <c r="B416" s="21" t="s">
        <v>33</v>
      </c>
      <c r="C416" s="22" t="s">
        <v>919</v>
      </c>
      <c r="D416" s="23">
        <v>20</v>
      </c>
      <c r="E416" s="21" t="s">
        <v>915</v>
      </c>
      <c r="F416" s="21" t="s">
        <v>915</v>
      </c>
      <c r="G416" s="24" t="s">
        <v>14</v>
      </c>
      <c r="H416" s="25" t="str">
        <f t="shared" si="13"/>
        <v>指南链接</v>
      </c>
    </row>
    <row r="417" spans="1:8" s="6" customFormat="1" ht="156">
      <c r="A417" s="20"/>
      <c r="B417" s="21" t="s">
        <v>71</v>
      </c>
      <c r="C417" s="22" t="s">
        <v>920</v>
      </c>
      <c r="D417" s="23">
        <v>40</v>
      </c>
      <c r="E417" s="21" t="s">
        <v>915</v>
      </c>
      <c r="F417" s="21" t="s">
        <v>915</v>
      </c>
      <c r="G417" s="24" t="s">
        <v>14</v>
      </c>
      <c r="H417" s="25" t="str">
        <f t="shared" si="13"/>
        <v>指南链接</v>
      </c>
    </row>
    <row r="418" spans="1:8" s="6" customFormat="1" ht="156">
      <c r="A418" s="20"/>
      <c r="B418" s="21" t="s">
        <v>18</v>
      </c>
      <c r="C418" s="22" t="s">
        <v>921</v>
      </c>
      <c r="D418" s="23">
        <v>20</v>
      </c>
      <c r="E418" s="21" t="s">
        <v>915</v>
      </c>
      <c r="F418" s="21" t="s">
        <v>915</v>
      </c>
      <c r="G418" s="24" t="s">
        <v>14</v>
      </c>
      <c r="H418" s="25" t="str">
        <f t="shared" si="13"/>
        <v>指南链接</v>
      </c>
    </row>
    <row r="419" spans="1:8" s="6" customFormat="1" ht="192">
      <c r="A419" s="20"/>
      <c r="B419" s="21" t="s">
        <v>178</v>
      </c>
      <c r="C419" s="22" t="s">
        <v>922</v>
      </c>
      <c r="D419" s="23">
        <v>40</v>
      </c>
      <c r="E419" s="21" t="s">
        <v>915</v>
      </c>
      <c r="F419" s="21" t="s">
        <v>915</v>
      </c>
      <c r="G419" s="21" t="s">
        <v>915</v>
      </c>
      <c r="H419" s="25" t="str">
        <f t="shared" si="13"/>
        <v>指南链接</v>
      </c>
    </row>
    <row r="420" spans="1:8" ht="54.75" customHeight="1">
      <c r="A420" s="20" t="s">
        <v>923</v>
      </c>
      <c r="B420" s="21" t="s">
        <v>15</v>
      </c>
      <c r="C420" s="22" t="s">
        <v>924</v>
      </c>
      <c r="D420" s="23">
        <v>20</v>
      </c>
      <c r="E420" s="21" t="s">
        <v>925</v>
      </c>
      <c r="F420" s="21" t="s">
        <v>926</v>
      </c>
      <c r="G420" s="24" t="s">
        <v>14</v>
      </c>
      <c r="H420" s="25" t="str">
        <f>HYPERLINK("http://cxhz.hep.com.cn/ProfessionalProjectWebsite/html/projectDetail.html?id=254","指南链接")</f>
        <v>指南链接</v>
      </c>
    </row>
    <row r="421" spans="1:8" ht="66.75" customHeight="1">
      <c r="A421" s="20"/>
      <c r="B421" s="21" t="s">
        <v>33</v>
      </c>
      <c r="C421" s="22" t="s">
        <v>927</v>
      </c>
      <c r="D421" s="23">
        <v>25</v>
      </c>
      <c r="E421" s="21" t="s">
        <v>925</v>
      </c>
      <c r="F421" s="21" t="s">
        <v>926</v>
      </c>
      <c r="G421" s="24" t="s">
        <v>14</v>
      </c>
      <c r="H421" s="25" t="str">
        <f>HYPERLINK("http://cxhz.hep.com.cn/ProfessionalProjectWebsite/html/projectDetail.html?id=254","指南链接")</f>
        <v>指南链接</v>
      </c>
    </row>
    <row r="422" spans="1:8" ht="132.75" customHeight="1">
      <c r="A422" s="20" t="s">
        <v>928</v>
      </c>
      <c r="B422" s="21" t="s">
        <v>15</v>
      </c>
      <c r="C422" s="22" t="s">
        <v>929</v>
      </c>
      <c r="D422" s="23">
        <v>30</v>
      </c>
      <c r="E422" s="21" t="s">
        <v>930</v>
      </c>
      <c r="F422" s="21" t="s">
        <v>931</v>
      </c>
      <c r="G422" s="24" t="s">
        <v>14</v>
      </c>
      <c r="H422" s="25" t="str">
        <f>HYPERLINK("http://cxhz.hep.com.cn/ProfessionalProjectWebsite/html/projectDetail.html?id=262","指南链接")</f>
        <v>指南链接</v>
      </c>
    </row>
    <row r="423" spans="1:8" ht="132">
      <c r="A423" s="20"/>
      <c r="B423" s="21" t="s">
        <v>71</v>
      </c>
      <c r="C423" s="22" t="s">
        <v>932</v>
      </c>
      <c r="D423" s="23">
        <v>30</v>
      </c>
      <c r="E423" s="21" t="s">
        <v>933</v>
      </c>
      <c r="F423" s="21" t="s">
        <v>934</v>
      </c>
      <c r="G423" s="24" t="s">
        <v>14</v>
      </c>
      <c r="H423" s="25" t="str">
        <f>HYPERLINK("http://cxhz.hep.com.cn/ProfessionalProjectWebsite/html/projectDetail.html?id=262","指南链接")</f>
        <v>指南链接</v>
      </c>
    </row>
    <row r="424" spans="1:8" ht="64.5" customHeight="1">
      <c r="A424" s="20" t="s">
        <v>935</v>
      </c>
      <c r="B424" s="21" t="s">
        <v>15</v>
      </c>
      <c r="C424" s="22" t="s">
        <v>936</v>
      </c>
      <c r="D424" s="23">
        <v>30</v>
      </c>
      <c r="E424" s="21" t="s">
        <v>937</v>
      </c>
      <c r="F424" s="21" t="s">
        <v>937</v>
      </c>
      <c r="G424" s="24" t="s">
        <v>14</v>
      </c>
      <c r="H424" s="25" t="str">
        <f>HYPERLINK("http://cxhz.hep.com.cn/ProfessionalProjectWebsite/html/projectDetail.html?id=255","指南链接")</f>
        <v>指南链接</v>
      </c>
    </row>
    <row r="425" spans="1:8" ht="115.5" customHeight="1">
      <c r="A425" s="20"/>
      <c r="B425" s="21" t="s">
        <v>31</v>
      </c>
      <c r="C425" s="22" t="s">
        <v>938</v>
      </c>
      <c r="D425" s="23">
        <v>30</v>
      </c>
      <c r="E425" s="21" t="s">
        <v>937</v>
      </c>
      <c r="F425" s="21" t="s">
        <v>937</v>
      </c>
      <c r="G425" s="24" t="s">
        <v>14</v>
      </c>
      <c r="H425" s="25" t="str">
        <f>HYPERLINK("http://cxhz.hep.com.cn/ProfessionalProjectWebsite/html/projectDetail.html?id=255","指南链接")</f>
        <v>指南链接</v>
      </c>
    </row>
    <row r="426" spans="1:8" ht="102.75" customHeight="1">
      <c r="A426" s="20"/>
      <c r="B426" s="21" t="s">
        <v>33</v>
      </c>
      <c r="C426" s="22" t="s">
        <v>939</v>
      </c>
      <c r="D426" s="23">
        <v>10</v>
      </c>
      <c r="E426" s="21" t="s">
        <v>940</v>
      </c>
      <c r="F426" s="21" t="s">
        <v>940</v>
      </c>
      <c r="G426" s="24" t="s">
        <v>14</v>
      </c>
      <c r="H426" s="25" t="str">
        <f>HYPERLINK("http://cxhz.hep.com.cn/ProfessionalProjectWebsite/html/projectDetail.html?id=255","指南链接")</f>
        <v>指南链接</v>
      </c>
    </row>
    <row r="427" spans="1:8" ht="132">
      <c r="A427" s="20"/>
      <c r="B427" s="21" t="s">
        <v>71</v>
      </c>
      <c r="C427" s="22" t="s">
        <v>941</v>
      </c>
      <c r="D427" s="23">
        <v>50</v>
      </c>
      <c r="E427" s="21" t="s">
        <v>942</v>
      </c>
      <c r="F427" s="24" t="s">
        <v>14</v>
      </c>
      <c r="G427" s="21" t="s">
        <v>942</v>
      </c>
      <c r="H427" s="25" t="str">
        <f>HYPERLINK("http://cxhz.hep.com.cn/ProfessionalProjectWebsite/html/projectDetail.html?id=255","指南链接")</f>
        <v>指南链接</v>
      </c>
    </row>
    <row r="428" spans="1:8" ht="78" customHeight="1">
      <c r="A428" s="20"/>
      <c r="B428" s="21" t="s">
        <v>18</v>
      </c>
      <c r="C428" s="22" t="s">
        <v>943</v>
      </c>
      <c r="D428" s="23">
        <v>6</v>
      </c>
      <c r="E428" s="21" t="s">
        <v>944</v>
      </c>
      <c r="F428" s="21" t="s">
        <v>944</v>
      </c>
      <c r="G428" s="24" t="s">
        <v>14</v>
      </c>
      <c r="H428" s="25" t="str">
        <f>HYPERLINK("http://cxhz.hep.com.cn/ProfessionalProjectWebsite/html/projectDetail.html?id=255","指南链接")</f>
        <v>指南链接</v>
      </c>
    </row>
    <row r="429" spans="1:8" ht="96">
      <c r="A429" s="20" t="s">
        <v>945</v>
      </c>
      <c r="B429" s="21" t="s">
        <v>15</v>
      </c>
      <c r="C429" s="22" t="s">
        <v>946</v>
      </c>
      <c r="D429" s="23">
        <v>7</v>
      </c>
      <c r="E429" s="21" t="s">
        <v>947</v>
      </c>
      <c r="F429" s="21" t="s">
        <v>948</v>
      </c>
      <c r="G429" s="24" t="s">
        <v>14</v>
      </c>
      <c r="H429" s="25" t="str">
        <f>HYPERLINK("http://cxhz.hep.com.cn/ProfessionalProjectWebsite/html/projectDetail.html?id=306","指南链接")</f>
        <v>指南链接</v>
      </c>
    </row>
    <row r="430" spans="1:8" ht="69" customHeight="1">
      <c r="A430" s="20"/>
      <c r="B430" s="21" t="s">
        <v>31</v>
      </c>
      <c r="C430" s="22" t="s">
        <v>949</v>
      </c>
      <c r="D430" s="23">
        <v>5</v>
      </c>
      <c r="E430" s="21" t="s">
        <v>950</v>
      </c>
      <c r="F430" s="21" t="s">
        <v>951</v>
      </c>
      <c r="G430" s="24" t="s">
        <v>14</v>
      </c>
      <c r="H430" s="25" t="str">
        <f>HYPERLINK("http://cxhz.hep.com.cn/ProfessionalProjectWebsite/html/projectDetail.html?id=306","指南链接")</f>
        <v>指南链接</v>
      </c>
    </row>
    <row r="431" spans="1:8" ht="66.75" customHeight="1">
      <c r="A431" s="20"/>
      <c r="B431" s="21" t="s">
        <v>71</v>
      </c>
      <c r="C431" s="22" t="s">
        <v>952</v>
      </c>
      <c r="D431" s="23">
        <v>5</v>
      </c>
      <c r="E431" s="21" t="s">
        <v>953</v>
      </c>
      <c r="F431" s="21" t="s">
        <v>951</v>
      </c>
      <c r="G431" s="24" t="s">
        <v>14</v>
      </c>
      <c r="H431" s="25" t="str">
        <f>HYPERLINK("http://cxhz.hep.com.cn/ProfessionalProjectWebsite/html/projectDetail.html?id=306","指南链接")</f>
        <v>指南链接</v>
      </c>
    </row>
    <row r="432" spans="1:8" ht="60">
      <c r="A432" s="20"/>
      <c r="B432" s="21" t="s">
        <v>18</v>
      </c>
      <c r="C432" s="22" t="s">
        <v>954</v>
      </c>
      <c r="D432" s="23">
        <v>5</v>
      </c>
      <c r="E432" s="21" t="s">
        <v>955</v>
      </c>
      <c r="F432" s="21" t="s">
        <v>956</v>
      </c>
      <c r="G432" s="24" t="s">
        <v>14</v>
      </c>
      <c r="H432" s="25" t="str">
        <f>HYPERLINK("http://cxhz.hep.com.cn/ProfessionalProjectWebsite/html/projectDetail.html?id=306","指南链接")</f>
        <v>指南链接</v>
      </c>
    </row>
    <row r="433" spans="1:8" ht="96">
      <c r="A433" s="20" t="s">
        <v>957</v>
      </c>
      <c r="B433" s="21" t="s">
        <v>15</v>
      </c>
      <c r="C433" s="22" t="s">
        <v>958</v>
      </c>
      <c r="D433" s="23">
        <v>10</v>
      </c>
      <c r="E433" s="21" t="s">
        <v>959</v>
      </c>
      <c r="F433" s="21" t="s">
        <v>216</v>
      </c>
      <c r="G433" s="24" t="s">
        <v>14</v>
      </c>
      <c r="H433" s="25" t="str">
        <f>HYPERLINK("http://cxhz.hep.com.cn/ProfessionalProjectWebsite/html/projectDetail.html?id=464","指南链接")</f>
        <v>指南链接</v>
      </c>
    </row>
    <row r="434" spans="1:8" ht="70.5" customHeight="1">
      <c r="A434" s="20"/>
      <c r="B434" s="21" t="s">
        <v>20</v>
      </c>
      <c r="C434" s="22" t="s">
        <v>960</v>
      </c>
      <c r="D434" s="23">
        <v>10</v>
      </c>
      <c r="E434" s="21" t="s">
        <v>961</v>
      </c>
      <c r="F434" s="24" t="s">
        <v>14</v>
      </c>
      <c r="G434" s="21" t="s">
        <v>216</v>
      </c>
      <c r="H434" s="25" t="str">
        <f>HYPERLINK("http://cxhz.hep.com.cn/ProfessionalProjectWebsite/html/projectDetail.html?id=464","指南链接")</f>
        <v>指南链接</v>
      </c>
    </row>
    <row r="435" spans="1:8" ht="54" customHeight="1">
      <c r="A435" s="20"/>
      <c r="B435" s="21" t="s">
        <v>31</v>
      </c>
      <c r="C435" s="22" t="s">
        <v>962</v>
      </c>
      <c r="D435" s="23">
        <v>1</v>
      </c>
      <c r="E435" s="21" t="s">
        <v>961</v>
      </c>
      <c r="F435" s="21" t="s">
        <v>216</v>
      </c>
      <c r="G435" s="24" t="s">
        <v>14</v>
      </c>
      <c r="H435" s="25" t="str">
        <f>HYPERLINK("http://cxhz.hep.com.cn/ProfessionalProjectWebsite/html/projectDetail.html?id=464","指南链接")</f>
        <v>指南链接</v>
      </c>
    </row>
    <row r="436" spans="1:8" ht="78.75" customHeight="1">
      <c r="A436" s="20"/>
      <c r="B436" s="21" t="s">
        <v>71</v>
      </c>
      <c r="C436" s="22" t="s">
        <v>963</v>
      </c>
      <c r="D436" s="23">
        <v>1</v>
      </c>
      <c r="E436" s="21" t="s">
        <v>961</v>
      </c>
      <c r="F436" s="24" t="s">
        <v>14</v>
      </c>
      <c r="G436" s="21" t="s">
        <v>216</v>
      </c>
      <c r="H436" s="25" t="str">
        <f>HYPERLINK("http://cxhz.hep.com.cn/ProfessionalProjectWebsite/html/projectDetail.html?id=464","指南链接")</f>
        <v>指南链接</v>
      </c>
    </row>
    <row r="437" spans="1:8" ht="186" customHeight="1">
      <c r="A437" s="20" t="s">
        <v>964</v>
      </c>
      <c r="B437" s="21" t="s">
        <v>15</v>
      </c>
      <c r="C437" s="22" t="s">
        <v>965</v>
      </c>
      <c r="D437" s="23">
        <v>10</v>
      </c>
      <c r="E437" s="21" t="s">
        <v>966</v>
      </c>
      <c r="F437" s="21" t="s">
        <v>966</v>
      </c>
      <c r="G437" s="24" t="s">
        <v>14</v>
      </c>
      <c r="H437" s="25" t="str">
        <f>HYPERLINK("http://cxhz.hep.com.cn/ProfessionalProjectWebsite/html/projectDetail.html?id=473","指南链接")</f>
        <v>指南链接</v>
      </c>
    </row>
    <row r="438" spans="1:8" ht="180">
      <c r="A438" s="20"/>
      <c r="B438" s="21" t="s">
        <v>33</v>
      </c>
      <c r="C438" s="22" t="s">
        <v>967</v>
      </c>
      <c r="D438" s="23">
        <v>10</v>
      </c>
      <c r="E438" s="21" t="s">
        <v>966</v>
      </c>
      <c r="F438" s="21" t="s">
        <v>966</v>
      </c>
      <c r="G438" s="24" t="s">
        <v>14</v>
      </c>
      <c r="H438" s="25" t="str">
        <f>HYPERLINK("http://cxhz.hep.com.cn/ProfessionalProjectWebsite/html/projectDetail.html?id=473","指南链接")</f>
        <v>指南链接</v>
      </c>
    </row>
    <row r="439" spans="1:8" ht="118.5" customHeight="1">
      <c r="A439" s="20" t="s">
        <v>968</v>
      </c>
      <c r="B439" s="21" t="s">
        <v>15</v>
      </c>
      <c r="C439" s="22" t="s">
        <v>969</v>
      </c>
      <c r="D439" s="23">
        <v>50</v>
      </c>
      <c r="E439" s="21" t="s">
        <v>970</v>
      </c>
      <c r="F439" s="21" t="s">
        <v>971</v>
      </c>
      <c r="G439" s="24" t="s">
        <v>14</v>
      </c>
      <c r="H439" s="25" t="str">
        <f>HYPERLINK("http://cxhz.hep.com.cn/ProfessionalProjectWebsite/html/projectDetail.html?id=310","指南链接")</f>
        <v>指南链接</v>
      </c>
    </row>
    <row r="440" spans="1:8" ht="120">
      <c r="A440" s="20"/>
      <c r="B440" s="21" t="s">
        <v>33</v>
      </c>
      <c r="C440" s="22" t="s">
        <v>972</v>
      </c>
      <c r="D440" s="23">
        <v>50</v>
      </c>
      <c r="E440" s="21" t="s">
        <v>970</v>
      </c>
      <c r="F440" s="21" t="s">
        <v>971</v>
      </c>
      <c r="G440" s="24" t="s">
        <v>14</v>
      </c>
      <c r="H440" s="25" t="str">
        <f>HYPERLINK("http://cxhz.hep.com.cn/ProfessionalProjectWebsite/html/projectDetail.html?id=310","指南链接")</f>
        <v>指南链接</v>
      </c>
    </row>
    <row r="441" spans="1:8" ht="144">
      <c r="A441" s="20" t="s">
        <v>973</v>
      </c>
      <c r="B441" s="21" t="s">
        <v>15</v>
      </c>
      <c r="C441" s="22" t="s">
        <v>974</v>
      </c>
      <c r="D441" s="23">
        <v>20</v>
      </c>
      <c r="E441" s="21" t="s">
        <v>975</v>
      </c>
      <c r="F441" s="21" t="s">
        <v>976</v>
      </c>
      <c r="G441" s="24" t="s">
        <v>14</v>
      </c>
      <c r="H441" s="25" t="str">
        <f>HYPERLINK("http://cxhz.hep.com.cn/ProfessionalProjectWebsite/html/projectDetail.html?id=293","指南链接")</f>
        <v>指南链接</v>
      </c>
    </row>
    <row r="442" spans="1:8" ht="144.75" customHeight="1">
      <c r="A442" s="20"/>
      <c r="B442" s="21" t="s">
        <v>31</v>
      </c>
      <c r="C442" s="22" t="s">
        <v>977</v>
      </c>
      <c r="D442" s="23">
        <v>50</v>
      </c>
      <c r="E442" s="21" t="s">
        <v>978</v>
      </c>
      <c r="F442" s="21" t="s">
        <v>978</v>
      </c>
      <c r="G442" s="24" t="s">
        <v>14</v>
      </c>
      <c r="H442" s="25" t="str">
        <f>HYPERLINK("http://cxhz.hep.com.cn/ProfessionalProjectWebsite/html/projectDetail.html?id=293","指南链接")</f>
        <v>指南链接</v>
      </c>
    </row>
    <row r="443" spans="1:8" ht="51.75" customHeight="1">
      <c r="A443" s="20"/>
      <c r="B443" s="21" t="s">
        <v>33</v>
      </c>
      <c r="C443" s="22" t="s">
        <v>979</v>
      </c>
      <c r="D443" s="23">
        <v>30</v>
      </c>
      <c r="E443" s="21" t="s">
        <v>980</v>
      </c>
      <c r="F443" s="21" t="s">
        <v>981</v>
      </c>
      <c r="G443" s="24" t="s">
        <v>14</v>
      </c>
      <c r="H443" s="25" t="str">
        <f>HYPERLINK("http://cxhz.hep.com.cn/ProfessionalProjectWebsite/html/projectDetail.html?id=293","指南链接")</f>
        <v>指南链接</v>
      </c>
    </row>
    <row r="444" spans="1:8" ht="102" customHeight="1">
      <c r="A444" s="20"/>
      <c r="B444" s="21" t="s">
        <v>178</v>
      </c>
      <c r="C444" s="22" t="s">
        <v>982</v>
      </c>
      <c r="D444" s="23">
        <v>50</v>
      </c>
      <c r="E444" s="21" t="s">
        <v>983</v>
      </c>
      <c r="F444" s="21" t="s">
        <v>984</v>
      </c>
      <c r="G444" s="21" t="s">
        <v>984</v>
      </c>
      <c r="H444" s="25" t="str">
        <f>HYPERLINK("http://cxhz.hep.com.cn/ProfessionalProjectWebsite/html/projectDetail.html?id=293","指南链接")</f>
        <v>指南链接</v>
      </c>
    </row>
    <row r="445" spans="1:8" ht="43.5" customHeight="1">
      <c r="A445" s="20" t="s">
        <v>985</v>
      </c>
      <c r="B445" s="21" t="s">
        <v>15</v>
      </c>
      <c r="C445" s="22" t="s">
        <v>986</v>
      </c>
      <c r="D445" s="23">
        <v>4</v>
      </c>
      <c r="E445" s="21" t="s">
        <v>987</v>
      </c>
      <c r="F445" s="21" t="s">
        <v>987</v>
      </c>
      <c r="G445" s="24" t="s">
        <v>14</v>
      </c>
      <c r="H445" s="25" t="str">
        <f>HYPERLINK("http://cxhz.hep.com.cn/ProfessionalProjectWebsite/html/projectDetail.html?id=492","指南链接")</f>
        <v>指南链接</v>
      </c>
    </row>
    <row r="446" spans="1:8" ht="78" customHeight="1">
      <c r="A446" s="20"/>
      <c r="B446" s="21" t="s">
        <v>71</v>
      </c>
      <c r="C446" s="22" t="s">
        <v>988</v>
      </c>
      <c r="D446" s="23">
        <v>3</v>
      </c>
      <c r="E446" s="21" t="s">
        <v>989</v>
      </c>
      <c r="F446" s="21" t="s">
        <v>989</v>
      </c>
      <c r="G446" s="24" t="s">
        <v>14</v>
      </c>
      <c r="H446" s="25" t="str">
        <f>HYPERLINK("http://cxhz.hep.com.cn/ProfessionalProjectWebsite/html/projectDetail.html?id=492","指南链接")</f>
        <v>指南链接</v>
      </c>
    </row>
    <row r="447" spans="1:8" ht="144">
      <c r="A447" s="20" t="s">
        <v>990</v>
      </c>
      <c r="B447" s="21" t="s">
        <v>15</v>
      </c>
      <c r="C447" s="22" t="s">
        <v>991</v>
      </c>
      <c r="D447" s="23">
        <v>7</v>
      </c>
      <c r="E447" s="21" t="s">
        <v>992</v>
      </c>
      <c r="F447" s="21" t="s">
        <v>993</v>
      </c>
      <c r="G447" s="24" t="s">
        <v>14</v>
      </c>
      <c r="H447" s="25" t="str">
        <f>HYPERLINK("http://cxhz.hep.com.cn/ProfessionalProjectWebsite/html/projectDetail.html?id=431","指南链接")</f>
        <v>指南链接</v>
      </c>
    </row>
    <row r="448" spans="1:8" ht="144">
      <c r="A448" s="20"/>
      <c r="B448" s="21" t="s">
        <v>31</v>
      </c>
      <c r="C448" s="22" t="s">
        <v>994</v>
      </c>
      <c r="D448" s="23">
        <v>2</v>
      </c>
      <c r="E448" s="21" t="s">
        <v>992</v>
      </c>
      <c r="F448" s="21" t="s">
        <v>993</v>
      </c>
      <c r="G448" s="24" t="s">
        <v>14</v>
      </c>
      <c r="H448" s="25" t="str">
        <f>HYPERLINK("http://cxhz.hep.com.cn/ProfessionalProjectWebsite/html/projectDetail.html?id=431","指南链接")</f>
        <v>指南链接</v>
      </c>
    </row>
    <row r="449" spans="1:8" ht="87.75" customHeight="1">
      <c r="A449" s="20" t="s">
        <v>995</v>
      </c>
      <c r="B449" s="21" t="s">
        <v>15</v>
      </c>
      <c r="C449" s="22" t="s">
        <v>996</v>
      </c>
      <c r="D449" s="23">
        <v>10</v>
      </c>
      <c r="E449" s="21" t="s">
        <v>997</v>
      </c>
      <c r="F449" s="21" t="s">
        <v>998</v>
      </c>
      <c r="G449" s="24" t="s">
        <v>14</v>
      </c>
      <c r="H449" s="25" t="str">
        <f>HYPERLINK("http://cxhz.hep.com.cn/ProfessionalProjectWebsite/html/projectDetail.html?id=315","指南链接")</f>
        <v>指南链接</v>
      </c>
    </row>
    <row r="450" spans="1:8" ht="66.75" customHeight="1">
      <c r="A450" s="20"/>
      <c r="B450" s="21" t="s">
        <v>31</v>
      </c>
      <c r="C450" s="22" t="s">
        <v>999</v>
      </c>
      <c r="D450" s="23">
        <v>10</v>
      </c>
      <c r="E450" s="21" t="s">
        <v>1000</v>
      </c>
      <c r="F450" s="21" t="s">
        <v>1001</v>
      </c>
      <c r="G450" s="24" t="s">
        <v>14</v>
      </c>
      <c r="H450" s="25" t="str">
        <f>HYPERLINK("http://cxhz.hep.com.cn/ProfessionalProjectWebsite/html/projectDetail.html?id=315","指南链接")</f>
        <v>指南链接</v>
      </c>
    </row>
    <row r="451" spans="1:8" ht="60">
      <c r="A451" s="20"/>
      <c r="B451" s="21" t="s">
        <v>18</v>
      </c>
      <c r="C451" s="22" t="s">
        <v>1002</v>
      </c>
      <c r="D451" s="23">
        <v>10</v>
      </c>
      <c r="E451" s="21" t="s">
        <v>1000</v>
      </c>
      <c r="F451" s="21" t="s">
        <v>1001</v>
      </c>
      <c r="G451" s="24" t="s">
        <v>14</v>
      </c>
      <c r="H451" s="25" t="str">
        <f>HYPERLINK("http://cxhz.hep.com.cn/ProfessionalProjectWebsite/html/projectDetail.html?id=315","指南链接")</f>
        <v>指南链接</v>
      </c>
    </row>
    <row r="452" spans="1:8" ht="105" customHeight="1">
      <c r="A452" s="20" t="s">
        <v>1003</v>
      </c>
      <c r="B452" s="21" t="s">
        <v>31</v>
      </c>
      <c r="C452" s="22" t="s">
        <v>1004</v>
      </c>
      <c r="D452" s="23">
        <v>2</v>
      </c>
      <c r="E452" s="21" t="s">
        <v>1005</v>
      </c>
      <c r="F452" s="21" t="s">
        <v>1006</v>
      </c>
      <c r="G452" s="24" t="s">
        <v>14</v>
      </c>
      <c r="H452" s="25" t="str">
        <f>HYPERLINK("http://cxhz.hep.com.cn/ProfessionalProjectWebsite/html/projectDetail.html?id=322","指南链接")</f>
        <v>指南链接</v>
      </c>
    </row>
    <row r="453" spans="1:8" ht="132">
      <c r="A453" s="20"/>
      <c r="B453" s="21" t="s">
        <v>15</v>
      </c>
      <c r="C453" s="22" t="s">
        <v>1007</v>
      </c>
      <c r="D453" s="23">
        <v>8</v>
      </c>
      <c r="E453" s="21" t="s">
        <v>1005</v>
      </c>
      <c r="F453" s="21" t="s">
        <v>1008</v>
      </c>
      <c r="G453" s="24" t="s">
        <v>14</v>
      </c>
      <c r="H453" s="25" t="str">
        <f>HYPERLINK("http://cxhz.hep.com.cn/ProfessionalProjectWebsite/html/projectDetail.html?id=322","指南链接")</f>
        <v>指南链接</v>
      </c>
    </row>
    <row r="454" spans="1:8" ht="153.75" customHeight="1">
      <c r="A454" s="20"/>
      <c r="B454" s="21" t="s">
        <v>18</v>
      </c>
      <c r="C454" s="22" t="s">
        <v>1009</v>
      </c>
      <c r="D454" s="23">
        <v>15</v>
      </c>
      <c r="E454" s="21" t="s">
        <v>1005</v>
      </c>
      <c r="F454" s="21" t="s">
        <v>1008</v>
      </c>
      <c r="G454" s="24" t="s">
        <v>14</v>
      </c>
      <c r="H454" s="25" t="str">
        <f>HYPERLINK("http://cxhz.hep.com.cn/ProfessionalProjectWebsite/html/projectDetail.html?id=322","指南链接")</f>
        <v>指南链接</v>
      </c>
    </row>
    <row r="455" spans="1:8" ht="132">
      <c r="A455" s="20"/>
      <c r="B455" s="21" t="s">
        <v>178</v>
      </c>
      <c r="C455" s="22" t="s">
        <v>1010</v>
      </c>
      <c r="D455" s="23">
        <v>20</v>
      </c>
      <c r="E455" s="21" t="s">
        <v>1005</v>
      </c>
      <c r="F455" s="21" t="s">
        <v>1008</v>
      </c>
      <c r="G455" s="21" t="s">
        <v>1008</v>
      </c>
      <c r="H455" s="25" t="str">
        <f>HYPERLINK("http://cxhz.hep.com.cn/ProfessionalProjectWebsite/html/projectDetail.html?id=322","指南链接")</f>
        <v>指南链接</v>
      </c>
    </row>
    <row r="456" spans="1:8" ht="60">
      <c r="A456" s="20" t="s">
        <v>1011</v>
      </c>
      <c r="B456" s="21" t="s">
        <v>11</v>
      </c>
      <c r="C456" s="22" t="s">
        <v>1012</v>
      </c>
      <c r="D456" s="23">
        <v>10</v>
      </c>
      <c r="E456" s="21" t="s">
        <v>1013</v>
      </c>
      <c r="F456" s="21" t="s">
        <v>1014</v>
      </c>
      <c r="G456" s="24" t="s">
        <v>14</v>
      </c>
      <c r="H456" s="25" t="str">
        <f>HYPERLINK("http://cxhz.hep.com.cn/ProfessionalProjectWebsite/html/projectDetail.html?id=295","指南链接")</f>
        <v>指南链接</v>
      </c>
    </row>
    <row r="457" spans="1:8" ht="84">
      <c r="A457" s="20"/>
      <c r="B457" s="21" t="s">
        <v>15</v>
      </c>
      <c r="C457" s="22" t="s">
        <v>1015</v>
      </c>
      <c r="D457" s="23">
        <v>10</v>
      </c>
      <c r="E457" s="21" t="s">
        <v>1013</v>
      </c>
      <c r="F457" s="21" t="s">
        <v>1014</v>
      </c>
      <c r="G457" s="24" t="s">
        <v>14</v>
      </c>
      <c r="H457" s="25" t="str">
        <f>HYPERLINK("http://cxhz.hep.com.cn/ProfessionalProjectWebsite/html/projectDetail.html?id=295","指南链接")</f>
        <v>指南链接</v>
      </c>
    </row>
    <row r="458" spans="1:8" ht="60">
      <c r="A458" s="20"/>
      <c r="B458" s="21" t="s">
        <v>33</v>
      </c>
      <c r="C458" s="22" t="s">
        <v>1016</v>
      </c>
      <c r="D458" s="23">
        <v>10</v>
      </c>
      <c r="E458" s="21" t="s">
        <v>1013</v>
      </c>
      <c r="F458" s="21" t="s">
        <v>1014</v>
      </c>
      <c r="G458" s="24" t="s">
        <v>14</v>
      </c>
      <c r="H458" s="25" t="str">
        <f>HYPERLINK("http://cxhz.hep.com.cn/ProfessionalProjectWebsite/html/projectDetail.html?id=295","指南链接")</f>
        <v>指南链接</v>
      </c>
    </row>
    <row r="459" spans="1:8" ht="60">
      <c r="A459" s="20" t="s">
        <v>1017</v>
      </c>
      <c r="B459" s="21" t="s">
        <v>31</v>
      </c>
      <c r="C459" s="22" t="s">
        <v>1018</v>
      </c>
      <c r="D459" s="23">
        <v>5</v>
      </c>
      <c r="E459" s="21" t="s">
        <v>1019</v>
      </c>
      <c r="F459" s="21" t="s">
        <v>1020</v>
      </c>
      <c r="G459" s="24" t="s">
        <v>14</v>
      </c>
      <c r="H459" s="25" t="str">
        <f>HYPERLINK("http://cxhz.hep.com.cn/ProfessionalProjectWebsite/html/projectDetail.html?id=468","指南链接")</f>
        <v>指南链接</v>
      </c>
    </row>
    <row r="460" spans="1:8" ht="52.5" customHeight="1">
      <c r="A460" s="20"/>
      <c r="B460" s="21" t="s">
        <v>71</v>
      </c>
      <c r="C460" s="22" t="s">
        <v>1021</v>
      </c>
      <c r="D460" s="23">
        <v>20</v>
      </c>
      <c r="E460" s="21" t="s">
        <v>1019</v>
      </c>
      <c r="F460" s="21" t="s">
        <v>1020</v>
      </c>
      <c r="G460" s="24" t="s">
        <v>14</v>
      </c>
      <c r="H460" s="25" t="str">
        <f>HYPERLINK("http://cxhz.hep.com.cn/ProfessionalProjectWebsite/html/projectDetail.html?id=468","指南链接")</f>
        <v>指南链接</v>
      </c>
    </row>
    <row r="461" spans="1:8" ht="63.75" customHeight="1">
      <c r="A461" s="20"/>
      <c r="B461" s="21" t="s">
        <v>18</v>
      </c>
      <c r="C461" s="22" t="s">
        <v>1022</v>
      </c>
      <c r="D461" s="23">
        <v>5</v>
      </c>
      <c r="E461" s="21" t="s">
        <v>1019</v>
      </c>
      <c r="F461" s="24" t="s">
        <v>14</v>
      </c>
      <c r="G461" s="21" t="s">
        <v>1020</v>
      </c>
      <c r="H461" s="25" t="str">
        <f>HYPERLINK("http://cxhz.hep.com.cn/ProfessionalProjectWebsite/html/projectDetail.html?id=468","指南链接")</f>
        <v>指南链接</v>
      </c>
    </row>
    <row r="462" spans="1:8" ht="96">
      <c r="A462" s="20" t="s">
        <v>1023</v>
      </c>
      <c r="B462" s="21" t="s">
        <v>15</v>
      </c>
      <c r="C462" s="22" t="s">
        <v>1024</v>
      </c>
      <c r="D462" s="23">
        <v>15</v>
      </c>
      <c r="E462" s="21" t="s">
        <v>1025</v>
      </c>
      <c r="F462" s="21" t="s">
        <v>1025</v>
      </c>
      <c r="G462" s="24" t="s">
        <v>14</v>
      </c>
      <c r="H462" s="25" t="str">
        <f>HYPERLINK("http://cxhz.hep.com.cn/ProfessionalProjectWebsite/html/projectDetail.html?id=309","指南链接")</f>
        <v>指南链接</v>
      </c>
    </row>
    <row r="463" spans="1:8" ht="96">
      <c r="A463" s="20"/>
      <c r="B463" s="21" t="s">
        <v>31</v>
      </c>
      <c r="C463" s="22" t="s">
        <v>1026</v>
      </c>
      <c r="D463" s="23">
        <v>12</v>
      </c>
      <c r="E463" s="21" t="s">
        <v>1027</v>
      </c>
      <c r="F463" s="21" t="s">
        <v>1025</v>
      </c>
      <c r="G463" s="24" t="s">
        <v>14</v>
      </c>
      <c r="H463" s="25" t="str">
        <f>HYPERLINK("http://cxhz.hep.com.cn/ProfessionalProjectWebsite/html/projectDetail.html?id=309","指南链接")</f>
        <v>指南链接</v>
      </c>
    </row>
    <row r="464" spans="1:8" ht="108">
      <c r="A464" s="20"/>
      <c r="B464" s="21" t="s">
        <v>33</v>
      </c>
      <c r="C464" s="22" t="s">
        <v>1028</v>
      </c>
      <c r="D464" s="23">
        <v>10</v>
      </c>
      <c r="E464" s="21" t="s">
        <v>1029</v>
      </c>
      <c r="F464" s="21" t="s">
        <v>1029</v>
      </c>
      <c r="G464" s="24" t="s">
        <v>14</v>
      </c>
      <c r="H464" s="25" t="str">
        <f>HYPERLINK("http://cxhz.hep.com.cn/ProfessionalProjectWebsite/html/projectDetail.html?id=309","指南链接")</f>
        <v>指南链接</v>
      </c>
    </row>
    <row r="465" spans="1:8" ht="120">
      <c r="A465" s="20"/>
      <c r="B465" s="21" t="s">
        <v>71</v>
      </c>
      <c r="C465" s="22" t="s">
        <v>1030</v>
      </c>
      <c r="D465" s="23">
        <v>10</v>
      </c>
      <c r="E465" s="21" t="s">
        <v>1031</v>
      </c>
      <c r="F465" s="21" t="s">
        <v>1031</v>
      </c>
      <c r="G465" s="24" t="s">
        <v>14</v>
      </c>
      <c r="H465" s="25" t="str">
        <f>HYPERLINK("http://cxhz.hep.com.cn/ProfessionalProjectWebsite/html/projectDetail.html?id=309","指南链接")</f>
        <v>指南链接</v>
      </c>
    </row>
    <row r="466" spans="1:8" ht="124.5" customHeight="1">
      <c r="A466" s="20"/>
      <c r="B466" s="21" t="s">
        <v>178</v>
      </c>
      <c r="C466" s="22" t="s">
        <v>1032</v>
      </c>
      <c r="D466" s="23">
        <v>4</v>
      </c>
      <c r="E466" s="21" t="s">
        <v>1031</v>
      </c>
      <c r="F466" s="21" t="s">
        <v>1031</v>
      </c>
      <c r="G466" s="24" t="s">
        <v>14</v>
      </c>
      <c r="H466" s="25" t="str">
        <f>HYPERLINK("http://cxhz.hep.com.cn/ProfessionalProjectWebsite/html/projectDetail.html?id=309","指南链接")</f>
        <v>指南链接</v>
      </c>
    </row>
    <row r="467" spans="1:8" ht="90.75" customHeight="1">
      <c r="A467" s="20" t="s">
        <v>1033</v>
      </c>
      <c r="B467" s="21" t="s">
        <v>15</v>
      </c>
      <c r="C467" s="22" t="s">
        <v>1034</v>
      </c>
      <c r="D467" s="23">
        <v>8</v>
      </c>
      <c r="E467" s="21" t="s">
        <v>1035</v>
      </c>
      <c r="F467" s="21" t="s">
        <v>1036</v>
      </c>
      <c r="G467" s="24" t="s">
        <v>14</v>
      </c>
      <c r="H467" s="25" t="str">
        <f>HYPERLINK("http://cxhz.hep.com.cn/ProfessionalProjectWebsite/html/projectDetail.html?id=337","指南链接")</f>
        <v>指南链接</v>
      </c>
    </row>
    <row r="468" spans="1:8" ht="57" customHeight="1">
      <c r="A468" s="20"/>
      <c r="B468" s="21" t="s">
        <v>31</v>
      </c>
      <c r="C468" s="22" t="s">
        <v>1037</v>
      </c>
      <c r="D468" s="23">
        <v>1</v>
      </c>
      <c r="E468" s="21" t="s">
        <v>1038</v>
      </c>
      <c r="F468" s="21" t="s">
        <v>1036</v>
      </c>
      <c r="G468" s="24" t="s">
        <v>14</v>
      </c>
      <c r="H468" s="25" t="str">
        <f>HYPERLINK("http://cxhz.hep.com.cn/ProfessionalProjectWebsite/html/projectDetail.html?id=337","指南链接")</f>
        <v>指南链接</v>
      </c>
    </row>
    <row r="469" spans="1:8" ht="180">
      <c r="A469" s="20" t="s">
        <v>1039</v>
      </c>
      <c r="B469" s="21" t="s">
        <v>15</v>
      </c>
      <c r="C469" s="22" t="s">
        <v>1040</v>
      </c>
      <c r="D469" s="23">
        <v>20</v>
      </c>
      <c r="E469" s="21" t="s">
        <v>1041</v>
      </c>
      <c r="F469" s="21" t="s">
        <v>1041</v>
      </c>
      <c r="G469" s="24" t="s">
        <v>14</v>
      </c>
      <c r="H469" s="25" t="str">
        <f>HYPERLINK("http://cxhz.hep.com.cn/ProfessionalProjectWebsite/html/projectDetail.html?id=331","指南链接")</f>
        <v>指南链接</v>
      </c>
    </row>
    <row r="470" spans="1:8" ht="168">
      <c r="A470" s="20"/>
      <c r="B470" s="21" t="s">
        <v>31</v>
      </c>
      <c r="C470" s="22" t="s">
        <v>1042</v>
      </c>
      <c r="D470" s="23">
        <v>20</v>
      </c>
      <c r="E470" s="21" t="s">
        <v>1043</v>
      </c>
      <c r="F470" s="21" t="s">
        <v>1043</v>
      </c>
      <c r="G470" s="24" t="s">
        <v>14</v>
      </c>
      <c r="H470" s="25" t="str">
        <f>HYPERLINK("http://cxhz.hep.com.cn/ProfessionalProjectWebsite/html/projectDetail.html?id=331","指南链接")</f>
        <v>指南链接</v>
      </c>
    </row>
    <row r="471" spans="1:8" ht="204">
      <c r="A471" s="20"/>
      <c r="B471" s="21" t="s">
        <v>71</v>
      </c>
      <c r="C471" s="22" t="s">
        <v>1044</v>
      </c>
      <c r="D471" s="23">
        <v>10</v>
      </c>
      <c r="E471" s="21" t="s">
        <v>1043</v>
      </c>
      <c r="F471" s="24" t="s">
        <v>14</v>
      </c>
      <c r="G471" s="21" t="s">
        <v>1043</v>
      </c>
      <c r="H471" s="25" t="str">
        <f>HYPERLINK("http://cxhz.hep.com.cn/ProfessionalProjectWebsite/html/projectDetail.html?id=331","指南链接")</f>
        <v>指南链接</v>
      </c>
    </row>
    <row r="472" spans="1:8" ht="81.75" customHeight="1">
      <c r="A472" s="20" t="s">
        <v>1045</v>
      </c>
      <c r="B472" s="21" t="s">
        <v>71</v>
      </c>
      <c r="C472" s="22" t="s">
        <v>1046</v>
      </c>
      <c r="D472" s="23">
        <v>25</v>
      </c>
      <c r="E472" s="21" t="s">
        <v>1047</v>
      </c>
      <c r="F472" s="21" t="s">
        <v>1048</v>
      </c>
      <c r="G472" s="24" t="s">
        <v>14</v>
      </c>
      <c r="H472" s="25" t="str">
        <f>HYPERLINK("http://cxhz.hep.com.cn/ProfessionalProjectWebsite/html/projectDetail.html?id=285","指南链接")</f>
        <v>指南链接</v>
      </c>
    </row>
    <row r="473" spans="1:8" ht="129" customHeight="1">
      <c r="A473" s="20" t="s">
        <v>1049</v>
      </c>
      <c r="B473" s="21" t="s">
        <v>15</v>
      </c>
      <c r="C473" s="22" t="s">
        <v>1050</v>
      </c>
      <c r="D473" s="23">
        <v>5</v>
      </c>
      <c r="E473" s="21" t="s">
        <v>1051</v>
      </c>
      <c r="F473" s="21" t="s">
        <v>1052</v>
      </c>
      <c r="G473" s="24" t="s">
        <v>14</v>
      </c>
      <c r="H473" s="25" t="str">
        <f>HYPERLINK("http://cxhz.hep.com.cn/ProfessionalProjectWebsite/html/projectDetail.html?id=467","指南链接")</f>
        <v>指南链接</v>
      </c>
    </row>
    <row r="474" spans="1:8" ht="108">
      <c r="A474" s="20"/>
      <c r="B474" s="21" t="s">
        <v>31</v>
      </c>
      <c r="C474" s="22" t="s">
        <v>1053</v>
      </c>
      <c r="D474" s="23">
        <v>5</v>
      </c>
      <c r="E474" s="21" t="s">
        <v>1054</v>
      </c>
      <c r="F474" s="21" t="s">
        <v>1052</v>
      </c>
      <c r="G474" s="24" t="s">
        <v>14</v>
      </c>
      <c r="H474" s="25" t="str">
        <f>HYPERLINK("http://cxhz.hep.com.cn/ProfessionalProjectWebsite/html/projectDetail.html?id=467","指南链接")</f>
        <v>指南链接</v>
      </c>
    </row>
    <row r="475" spans="1:8" s="6" customFormat="1" ht="105.75" customHeight="1">
      <c r="A475" s="20" t="s">
        <v>1055</v>
      </c>
      <c r="B475" s="21" t="s">
        <v>31</v>
      </c>
      <c r="C475" s="22" t="s">
        <v>1056</v>
      </c>
      <c r="D475" s="23">
        <v>4</v>
      </c>
      <c r="E475" s="21" t="s">
        <v>1057</v>
      </c>
      <c r="F475" s="21" t="s">
        <v>1058</v>
      </c>
      <c r="G475" s="24" t="s">
        <v>14</v>
      </c>
      <c r="H475" s="25" t="str">
        <f>HYPERLINK("http://cxhz.hep.com.cn/ProfessionalProjectWebsite/html/projectDetail.html?id=307","指南链接")</f>
        <v>指南链接</v>
      </c>
    </row>
    <row r="476" spans="1:8" s="6" customFormat="1" ht="84">
      <c r="A476" s="20"/>
      <c r="B476" s="21" t="s">
        <v>71</v>
      </c>
      <c r="C476" s="22" t="s">
        <v>1059</v>
      </c>
      <c r="D476" s="23">
        <v>4</v>
      </c>
      <c r="E476" s="21" t="s">
        <v>1060</v>
      </c>
      <c r="F476" s="24" t="s">
        <v>14</v>
      </c>
      <c r="G476" s="21" t="s">
        <v>1058</v>
      </c>
      <c r="H476" s="25" t="str">
        <f>HYPERLINK("http://cxhz.hep.com.cn/ProfessionalProjectWebsite/html/projectDetail.html?id=307","指南链接")</f>
        <v>指南链接</v>
      </c>
    </row>
    <row r="477" spans="1:8" s="6" customFormat="1" ht="90" customHeight="1">
      <c r="A477" s="20"/>
      <c r="B477" s="21" t="s">
        <v>178</v>
      </c>
      <c r="C477" s="22" t="s">
        <v>1061</v>
      </c>
      <c r="D477" s="23">
        <v>4</v>
      </c>
      <c r="E477" s="21" t="s">
        <v>1062</v>
      </c>
      <c r="F477" s="24" t="s">
        <v>14</v>
      </c>
      <c r="G477" s="21" t="s">
        <v>1063</v>
      </c>
      <c r="H477" s="25" t="str">
        <f>HYPERLINK("http://cxhz.hep.com.cn/ProfessionalProjectWebsite/html/projectDetail.html?id=307","指南链接")</f>
        <v>指南链接</v>
      </c>
    </row>
    <row r="478" spans="1:8" ht="135.75" customHeight="1">
      <c r="A478" s="20" t="s">
        <v>1064</v>
      </c>
      <c r="B478" s="21" t="s">
        <v>71</v>
      </c>
      <c r="C478" s="22" t="s">
        <v>1065</v>
      </c>
      <c r="D478" s="23">
        <v>30</v>
      </c>
      <c r="E478" s="21" t="s">
        <v>1066</v>
      </c>
      <c r="F478" s="21" t="s">
        <v>1067</v>
      </c>
      <c r="G478" s="24" t="s">
        <v>14</v>
      </c>
      <c r="H478" s="25" t="str">
        <f>HYPERLINK("http://cxhz.hep.com.cn/ProfessionalProjectWebsite/html/projectDetail.html?id=445","指南链接")</f>
        <v>指南链接</v>
      </c>
    </row>
    <row r="479" spans="1:8" ht="72">
      <c r="A479" s="20"/>
      <c r="B479" s="21" t="s">
        <v>31</v>
      </c>
      <c r="C479" s="22" t="s">
        <v>1068</v>
      </c>
      <c r="D479" s="23">
        <v>5</v>
      </c>
      <c r="E479" s="21" t="s">
        <v>1069</v>
      </c>
      <c r="F479" s="21" t="s">
        <v>1067</v>
      </c>
      <c r="G479" s="24" t="s">
        <v>14</v>
      </c>
      <c r="H479" s="25" t="str">
        <f>HYPERLINK("http://cxhz.hep.com.cn/ProfessionalProjectWebsite/html/projectDetail.html?id=445","指南链接")</f>
        <v>指南链接</v>
      </c>
    </row>
    <row r="480" spans="1:8" ht="72">
      <c r="A480" s="20"/>
      <c r="B480" s="21" t="s">
        <v>15</v>
      </c>
      <c r="C480" s="22" t="s">
        <v>1070</v>
      </c>
      <c r="D480" s="23">
        <v>20</v>
      </c>
      <c r="E480" s="21" t="s">
        <v>1071</v>
      </c>
      <c r="F480" s="21" t="s">
        <v>1067</v>
      </c>
      <c r="G480" s="24" t="s">
        <v>14</v>
      </c>
      <c r="H480" s="25" t="str">
        <f>HYPERLINK("http://cxhz.hep.com.cn/ProfessionalProjectWebsite/html/projectDetail.html?id=445","指南链接")</f>
        <v>指南链接</v>
      </c>
    </row>
    <row r="481" spans="1:8" ht="144">
      <c r="A481" s="20" t="s">
        <v>1072</v>
      </c>
      <c r="B481" s="21" t="s">
        <v>15</v>
      </c>
      <c r="C481" s="27" t="s">
        <v>1073</v>
      </c>
      <c r="D481" s="23">
        <v>5</v>
      </c>
      <c r="E481" s="21" t="s">
        <v>1074</v>
      </c>
      <c r="F481" s="21" t="s">
        <v>1075</v>
      </c>
      <c r="G481" s="24" t="s">
        <v>14</v>
      </c>
      <c r="H481" s="25" t="str">
        <f>HYPERLINK("http://cxhz.hep.com.cn/ProfessionalProjectWebsite/html/projectDetail.html?id=380","指南链接")</f>
        <v>指南链接</v>
      </c>
    </row>
    <row r="482" spans="1:8" ht="102" customHeight="1">
      <c r="A482" s="20"/>
      <c r="B482" s="21" t="s">
        <v>178</v>
      </c>
      <c r="C482" s="22" t="s">
        <v>1076</v>
      </c>
      <c r="D482" s="23">
        <v>10</v>
      </c>
      <c r="E482" s="21" t="s">
        <v>1077</v>
      </c>
      <c r="F482" s="24" t="s">
        <v>14</v>
      </c>
      <c r="G482" s="21" t="s">
        <v>1078</v>
      </c>
      <c r="H482" s="25" t="str">
        <f>HYPERLINK("http://cxhz.hep.com.cn/ProfessionalProjectWebsite/html/projectDetail.html?id=380","指南链接")</f>
        <v>指南链接</v>
      </c>
    </row>
    <row r="483" spans="1:8" ht="84">
      <c r="A483" s="20"/>
      <c r="B483" s="21" t="s">
        <v>31</v>
      </c>
      <c r="C483" s="22" t="s">
        <v>1079</v>
      </c>
      <c r="D483" s="23">
        <v>10</v>
      </c>
      <c r="E483" s="21" t="s">
        <v>1080</v>
      </c>
      <c r="F483" s="21" t="s">
        <v>1078</v>
      </c>
      <c r="G483" s="24" t="s">
        <v>14</v>
      </c>
      <c r="H483" s="25" t="str">
        <f>HYPERLINK("http://cxhz.hep.com.cn/ProfessionalProjectWebsite/html/projectDetail.html?id=380","指南链接")</f>
        <v>指南链接</v>
      </c>
    </row>
    <row r="484" spans="1:8" ht="120" customHeight="1">
      <c r="A484" s="20"/>
      <c r="B484" s="21" t="s">
        <v>71</v>
      </c>
      <c r="C484" s="22" t="s">
        <v>1081</v>
      </c>
      <c r="D484" s="23">
        <v>10</v>
      </c>
      <c r="E484" s="21" t="s">
        <v>1080</v>
      </c>
      <c r="F484" s="21" t="s">
        <v>1080</v>
      </c>
      <c r="G484" s="24" t="s">
        <v>14</v>
      </c>
      <c r="H484" s="25" t="str">
        <f>HYPERLINK("http://cxhz.hep.com.cn/ProfessionalProjectWebsite/html/projectDetail.html?id=380","指南链接")</f>
        <v>指南链接</v>
      </c>
    </row>
    <row r="485" spans="1:8" ht="102.75" customHeight="1">
      <c r="A485" s="20" t="s">
        <v>1082</v>
      </c>
      <c r="B485" s="21" t="s">
        <v>33</v>
      </c>
      <c r="C485" s="22" t="s">
        <v>1083</v>
      </c>
      <c r="D485" s="23">
        <v>5</v>
      </c>
      <c r="E485" s="21" t="s">
        <v>1084</v>
      </c>
      <c r="F485" s="21" t="s">
        <v>1084</v>
      </c>
      <c r="G485" s="24" t="s">
        <v>14</v>
      </c>
      <c r="H485" s="25" t="str">
        <f>HYPERLINK("http://cxhz.hep.com.cn/ProfessionalProjectWebsite/html/projectDetail.html?id=335","指南链接")</f>
        <v>指南链接</v>
      </c>
    </row>
    <row r="486" spans="1:8" ht="72">
      <c r="A486" s="20"/>
      <c r="B486" s="21" t="s">
        <v>18</v>
      </c>
      <c r="C486" s="22" t="s">
        <v>1085</v>
      </c>
      <c r="D486" s="23">
        <v>10</v>
      </c>
      <c r="E486" s="21" t="s">
        <v>1086</v>
      </c>
      <c r="F486" s="21" t="s">
        <v>1087</v>
      </c>
      <c r="G486" s="24" t="s">
        <v>14</v>
      </c>
      <c r="H486" s="25" t="str">
        <f>HYPERLINK("http://cxhz.hep.com.cn/ProfessionalProjectWebsite/html/projectDetail.html?id=335","指南链接")</f>
        <v>指南链接</v>
      </c>
    </row>
    <row r="487" spans="1:8" ht="60">
      <c r="A487" s="20" t="s">
        <v>1088</v>
      </c>
      <c r="B487" s="21" t="s">
        <v>15</v>
      </c>
      <c r="C487" s="22" t="s">
        <v>1089</v>
      </c>
      <c r="D487" s="23">
        <v>10</v>
      </c>
      <c r="E487" s="21" t="s">
        <v>1090</v>
      </c>
      <c r="F487" s="21" t="s">
        <v>635</v>
      </c>
      <c r="G487" s="24" t="s">
        <v>14</v>
      </c>
      <c r="H487" s="25" t="str">
        <f>HYPERLINK("http://cxhz.hep.com.cn/ProfessionalProjectWebsite/html/projectDetail.html?id=356","指南链接")</f>
        <v>指南链接</v>
      </c>
    </row>
    <row r="488" spans="1:8" ht="102" customHeight="1">
      <c r="A488" s="20" t="s">
        <v>1091</v>
      </c>
      <c r="B488" s="21" t="s">
        <v>20</v>
      </c>
      <c r="C488" s="22" t="s">
        <v>1092</v>
      </c>
      <c r="D488" s="23">
        <v>3</v>
      </c>
      <c r="E488" s="21" t="s">
        <v>1093</v>
      </c>
      <c r="F488" s="24" t="s">
        <v>14</v>
      </c>
      <c r="G488" s="21" t="s">
        <v>1094</v>
      </c>
      <c r="H488" s="25" t="str">
        <f>HYPERLINK("http://cxhz.hep.com.cn/ProfessionalProjectWebsite/html/projectDetail.html?id=489","指南链接")</f>
        <v>指南链接</v>
      </c>
    </row>
    <row r="489" spans="1:8" ht="96" customHeight="1">
      <c r="A489" s="20"/>
      <c r="B489" s="21" t="s">
        <v>15</v>
      </c>
      <c r="C489" s="22" t="s">
        <v>1095</v>
      </c>
      <c r="D489" s="23">
        <v>6</v>
      </c>
      <c r="E489" s="21" t="s">
        <v>1096</v>
      </c>
      <c r="F489" s="21" t="s">
        <v>1097</v>
      </c>
      <c r="G489" s="24" t="s">
        <v>14</v>
      </c>
      <c r="H489" s="25" t="str">
        <f>HYPERLINK("http://cxhz.hep.com.cn/ProfessionalProjectWebsite/html/projectDetail.html?id=489","指南链接")</f>
        <v>指南链接</v>
      </c>
    </row>
    <row r="490" spans="1:8" ht="96">
      <c r="A490" s="20"/>
      <c r="B490" s="21" t="s">
        <v>31</v>
      </c>
      <c r="C490" s="22" t="s">
        <v>1098</v>
      </c>
      <c r="D490" s="23">
        <v>5</v>
      </c>
      <c r="E490" s="21" t="s">
        <v>1099</v>
      </c>
      <c r="F490" s="21" t="s">
        <v>1094</v>
      </c>
      <c r="G490" s="24" t="s">
        <v>14</v>
      </c>
      <c r="H490" s="25" t="str">
        <f>HYPERLINK("http://cxhz.hep.com.cn/ProfessionalProjectWebsite/html/projectDetail.html?id=489","指南链接")</f>
        <v>指南链接</v>
      </c>
    </row>
    <row r="491" spans="1:8" ht="66.75" customHeight="1">
      <c r="A491" s="20"/>
      <c r="B491" s="21" t="s">
        <v>33</v>
      </c>
      <c r="C491" s="22" t="s">
        <v>1100</v>
      </c>
      <c r="D491" s="23">
        <v>5</v>
      </c>
      <c r="E491" s="21" t="s">
        <v>1099</v>
      </c>
      <c r="F491" s="21" t="s">
        <v>1094</v>
      </c>
      <c r="G491" s="24" t="s">
        <v>14</v>
      </c>
      <c r="H491" s="25" t="str">
        <f>HYPERLINK("http://cxhz.hep.com.cn/ProfessionalProjectWebsite/html/projectDetail.html?id=489","指南链接")</f>
        <v>指南链接</v>
      </c>
    </row>
    <row r="492" spans="1:8" ht="72">
      <c r="A492" s="20" t="s">
        <v>1101</v>
      </c>
      <c r="B492" s="21" t="s">
        <v>15</v>
      </c>
      <c r="C492" s="22" t="s">
        <v>1102</v>
      </c>
      <c r="D492" s="23">
        <v>10</v>
      </c>
      <c r="E492" s="21" t="s">
        <v>1103</v>
      </c>
      <c r="F492" s="21" t="s">
        <v>1103</v>
      </c>
      <c r="G492" s="24" t="s">
        <v>14</v>
      </c>
      <c r="H492" s="25" t="str">
        <f>HYPERLINK("http://cxhz.hep.com.cn/ProfessionalProjectWebsite/html/projectDetail.html?id=417","指南链接")</f>
        <v>指南链接</v>
      </c>
    </row>
    <row r="493" spans="1:8" ht="72">
      <c r="A493" s="20"/>
      <c r="B493" s="21" t="s">
        <v>31</v>
      </c>
      <c r="C493" s="22" t="s">
        <v>1104</v>
      </c>
      <c r="D493" s="23">
        <v>6</v>
      </c>
      <c r="E493" s="21" t="s">
        <v>1103</v>
      </c>
      <c r="F493" s="21" t="s">
        <v>1103</v>
      </c>
      <c r="G493" s="24" t="s">
        <v>14</v>
      </c>
      <c r="H493" s="25" t="str">
        <f>HYPERLINK("http://cxhz.hep.com.cn/ProfessionalProjectWebsite/html/projectDetail.html?id=417","指南链接")</f>
        <v>指南链接</v>
      </c>
    </row>
    <row r="494" spans="1:8" ht="72">
      <c r="A494" s="20"/>
      <c r="B494" s="21" t="s">
        <v>33</v>
      </c>
      <c r="C494" s="22" t="s">
        <v>1105</v>
      </c>
      <c r="D494" s="23">
        <v>30</v>
      </c>
      <c r="E494" s="21" t="s">
        <v>1103</v>
      </c>
      <c r="F494" s="21" t="s">
        <v>1103</v>
      </c>
      <c r="G494" s="24" t="s">
        <v>14</v>
      </c>
      <c r="H494" s="25" t="str">
        <f>HYPERLINK("http://cxhz.hep.com.cn/ProfessionalProjectWebsite/html/projectDetail.html?id=417","指南链接")</f>
        <v>指南链接</v>
      </c>
    </row>
    <row r="495" spans="1:8" ht="84">
      <c r="A495" s="20"/>
      <c r="B495" s="21" t="s">
        <v>18</v>
      </c>
      <c r="C495" s="22" t="s">
        <v>1106</v>
      </c>
      <c r="D495" s="23">
        <v>8</v>
      </c>
      <c r="E495" s="21" t="s">
        <v>1103</v>
      </c>
      <c r="F495" s="21" t="s">
        <v>1103</v>
      </c>
      <c r="G495" s="21" t="s">
        <v>1103</v>
      </c>
      <c r="H495" s="25" t="str">
        <f>HYPERLINK("http://cxhz.hep.com.cn/ProfessionalProjectWebsite/html/projectDetail.html?id=417","指南链接")</f>
        <v>指南链接</v>
      </c>
    </row>
    <row r="496" spans="1:8" ht="93.75" customHeight="1">
      <c r="A496" s="20"/>
      <c r="B496" s="21" t="s">
        <v>178</v>
      </c>
      <c r="C496" s="22" t="s">
        <v>1107</v>
      </c>
      <c r="D496" s="23">
        <v>30</v>
      </c>
      <c r="E496" s="21" t="s">
        <v>1103</v>
      </c>
      <c r="F496" s="21" t="s">
        <v>1103</v>
      </c>
      <c r="G496" s="21" t="s">
        <v>1103</v>
      </c>
      <c r="H496" s="25" t="str">
        <f>HYPERLINK("http://cxhz.hep.com.cn/ProfessionalProjectWebsite/html/projectDetail.html?id=417","指南链接")</f>
        <v>指南链接</v>
      </c>
    </row>
    <row r="497" spans="1:8" ht="106.5" customHeight="1">
      <c r="A497" s="20" t="s">
        <v>1108</v>
      </c>
      <c r="B497" s="21" t="s">
        <v>11</v>
      </c>
      <c r="C497" s="22" t="s">
        <v>1109</v>
      </c>
      <c r="D497" s="23">
        <v>10</v>
      </c>
      <c r="E497" s="21" t="s">
        <v>1110</v>
      </c>
      <c r="F497" s="21" t="s">
        <v>30</v>
      </c>
      <c r="G497" s="24" t="s">
        <v>14</v>
      </c>
      <c r="H497" s="25" t="str">
        <f aca="true" t="shared" si="14" ref="H497:H503">HYPERLINK("http://cxhz.hep.com.cn/ProfessionalProjectWebsite/html/projectDetail.html?id=375","指南链接")</f>
        <v>指南链接</v>
      </c>
    </row>
    <row r="498" spans="1:8" ht="120">
      <c r="A498" s="20"/>
      <c r="B498" s="21" t="s">
        <v>15</v>
      </c>
      <c r="C498" s="22" t="s">
        <v>1111</v>
      </c>
      <c r="D498" s="23">
        <v>10</v>
      </c>
      <c r="E498" s="21" t="s">
        <v>1112</v>
      </c>
      <c r="F498" s="21" t="s">
        <v>30</v>
      </c>
      <c r="G498" s="24" t="s">
        <v>14</v>
      </c>
      <c r="H498" s="25" t="str">
        <f t="shared" si="14"/>
        <v>指南链接</v>
      </c>
    </row>
    <row r="499" spans="1:8" ht="108">
      <c r="A499" s="20"/>
      <c r="B499" s="21" t="s">
        <v>33</v>
      </c>
      <c r="C499" s="22" t="s">
        <v>1113</v>
      </c>
      <c r="D499" s="23">
        <v>10</v>
      </c>
      <c r="E499" s="21" t="s">
        <v>1114</v>
      </c>
      <c r="F499" s="21" t="s">
        <v>30</v>
      </c>
      <c r="G499" s="24" t="s">
        <v>14</v>
      </c>
      <c r="H499" s="25" t="str">
        <f t="shared" si="14"/>
        <v>指南链接</v>
      </c>
    </row>
    <row r="500" spans="1:8" ht="108">
      <c r="A500" s="20"/>
      <c r="B500" s="21" t="s">
        <v>15</v>
      </c>
      <c r="C500" s="22" t="s">
        <v>1115</v>
      </c>
      <c r="D500" s="23">
        <v>10</v>
      </c>
      <c r="E500" s="21" t="s">
        <v>1114</v>
      </c>
      <c r="F500" s="21" t="s">
        <v>30</v>
      </c>
      <c r="G500" s="24" t="s">
        <v>14</v>
      </c>
      <c r="H500" s="25" t="str">
        <f t="shared" si="14"/>
        <v>指南链接</v>
      </c>
    </row>
    <row r="501" spans="1:8" ht="108">
      <c r="A501" s="20"/>
      <c r="B501" s="21" t="s">
        <v>31</v>
      </c>
      <c r="C501" s="22" t="s">
        <v>1116</v>
      </c>
      <c r="D501" s="23">
        <v>10</v>
      </c>
      <c r="E501" s="21" t="s">
        <v>1114</v>
      </c>
      <c r="F501" s="21" t="s">
        <v>30</v>
      </c>
      <c r="G501" s="24" t="s">
        <v>14</v>
      </c>
      <c r="H501" s="25" t="str">
        <f t="shared" si="14"/>
        <v>指南链接</v>
      </c>
    </row>
    <row r="502" spans="1:8" ht="108">
      <c r="A502" s="20"/>
      <c r="B502" s="21" t="s">
        <v>71</v>
      </c>
      <c r="C502" s="22" t="s">
        <v>1117</v>
      </c>
      <c r="D502" s="23">
        <v>10</v>
      </c>
      <c r="E502" s="21" t="s">
        <v>1114</v>
      </c>
      <c r="F502" s="21" t="s">
        <v>30</v>
      </c>
      <c r="G502" s="24" t="s">
        <v>14</v>
      </c>
      <c r="H502" s="25" t="str">
        <f t="shared" si="14"/>
        <v>指南链接</v>
      </c>
    </row>
    <row r="503" spans="1:8" ht="124.5" customHeight="1">
      <c r="A503" s="20"/>
      <c r="B503" s="21" t="s">
        <v>178</v>
      </c>
      <c r="C503" s="22" t="s">
        <v>1118</v>
      </c>
      <c r="D503" s="23">
        <v>10</v>
      </c>
      <c r="E503" s="21" t="s">
        <v>1119</v>
      </c>
      <c r="F503" s="24" t="s">
        <v>14</v>
      </c>
      <c r="G503" s="21" t="s">
        <v>30</v>
      </c>
      <c r="H503" s="25" t="str">
        <f t="shared" si="14"/>
        <v>指南链接</v>
      </c>
    </row>
    <row r="504" spans="1:8" ht="102.75" customHeight="1">
      <c r="A504" s="20"/>
      <c r="B504" s="21" t="s">
        <v>33</v>
      </c>
      <c r="C504" s="22" t="s">
        <v>1120</v>
      </c>
      <c r="D504" s="23">
        <v>30</v>
      </c>
      <c r="E504" s="21" t="s">
        <v>1121</v>
      </c>
      <c r="F504" s="21" t="s">
        <v>1122</v>
      </c>
      <c r="G504" s="24" t="s">
        <v>14</v>
      </c>
      <c r="H504" s="25" t="str">
        <f>HYPERLINK("http://cxhz.hep.com.cn/ProfessionalProjectWebsite/html/projectDetail.html?id=358","指南链接")</f>
        <v>指南链接</v>
      </c>
    </row>
    <row r="505" spans="1:8" ht="72.75" customHeight="1">
      <c r="A505" s="20" t="s">
        <v>1123</v>
      </c>
      <c r="B505" s="21" t="s">
        <v>11</v>
      </c>
      <c r="C505" s="22" t="s">
        <v>1124</v>
      </c>
      <c r="D505" s="23">
        <v>10</v>
      </c>
      <c r="E505" s="21" t="s">
        <v>1125</v>
      </c>
      <c r="F505" s="21" t="s">
        <v>1126</v>
      </c>
      <c r="G505" s="24" t="s">
        <v>14</v>
      </c>
      <c r="H505" s="25" t="str">
        <f>HYPERLINK("http://cxhz.hep.com.cn/ProfessionalProjectWebsite/html/projectDetail.html?id=358","指南链接")</f>
        <v>指南链接</v>
      </c>
    </row>
    <row r="506" spans="1:8" ht="108">
      <c r="A506" s="20"/>
      <c r="B506" s="21" t="s">
        <v>31</v>
      </c>
      <c r="C506" s="22" t="s">
        <v>1127</v>
      </c>
      <c r="D506" s="23">
        <v>100</v>
      </c>
      <c r="E506" s="21" t="s">
        <v>1128</v>
      </c>
      <c r="F506" s="21" t="s">
        <v>1129</v>
      </c>
      <c r="G506" s="24" t="s">
        <v>14</v>
      </c>
      <c r="H506" s="25" t="str">
        <f>HYPERLINK("http://cxhz.hep.com.cn/ProfessionalProjectWebsite/html/projectDetail.html?id=358","指南链接")</f>
        <v>指南链接</v>
      </c>
    </row>
    <row r="507" spans="1:8" ht="78" customHeight="1">
      <c r="A507" s="20"/>
      <c r="B507" s="21" t="s">
        <v>20</v>
      </c>
      <c r="C507" s="22" t="s">
        <v>1130</v>
      </c>
      <c r="D507" s="23">
        <v>30</v>
      </c>
      <c r="E507" s="21" t="s">
        <v>1131</v>
      </c>
      <c r="F507" s="21" t="s">
        <v>1129</v>
      </c>
      <c r="G507" s="21" t="s">
        <v>1129</v>
      </c>
      <c r="H507" s="25" t="str">
        <f>HYPERLINK("http://cxhz.hep.com.cn/ProfessionalProjectWebsite/html/projectDetail.html?id=358","指南链接")</f>
        <v>指南链接</v>
      </c>
    </row>
    <row r="508" spans="1:8" ht="85.5" customHeight="1">
      <c r="A508" s="20"/>
      <c r="B508" s="21" t="s">
        <v>178</v>
      </c>
      <c r="C508" s="22" t="s">
        <v>1132</v>
      </c>
      <c r="D508" s="23">
        <v>50</v>
      </c>
      <c r="E508" s="21" t="s">
        <v>1133</v>
      </c>
      <c r="F508" s="24" t="s">
        <v>14</v>
      </c>
      <c r="G508" s="21" t="s">
        <v>1129</v>
      </c>
      <c r="H508" s="25" t="str">
        <f>HYPERLINK("http://cxhz.hep.com.cn/ProfessionalProjectWebsite/html/projectDetail.html?id=358","指南链接")</f>
        <v>指南链接</v>
      </c>
    </row>
    <row r="509" spans="1:8" ht="85.5" customHeight="1">
      <c r="A509" s="20" t="s">
        <v>1134</v>
      </c>
      <c r="B509" s="21" t="s">
        <v>11</v>
      </c>
      <c r="C509" s="22" t="s">
        <v>1135</v>
      </c>
      <c r="D509" s="23">
        <v>5</v>
      </c>
      <c r="E509" s="21" t="s">
        <v>1136</v>
      </c>
      <c r="F509" s="21" t="s">
        <v>1136</v>
      </c>
      <c r="G509" s="24" t="s">
        <v>14</v>
      </c>
      <c r="H509" s="25" t="str">
        <f aca="true" t="shared" si="15" ref="H509:H514">HYPERLINK("http://cxhz.hep.com.cn/ProfessionalProjectWebsite/html/projectDetail.html?id=371","指南链接")</f>
        <v>指南链接</v>
      </c>
    </row>
    <row r="510" spans="1:8" ht="60">
      <c r="A510" s="20"/>
      <c r="B510" s="21" t="s">
        <v>15</v>
      </c>
      <c r="C510" s="22" t="s">
        <v>1137</v>
      </c>
      <c r="D510" s="23">
        <v>15</v>
      </c>
      <c r="E510" s="21" t="s">
        <v>1138</v>
      </c>
      <c r="F510" s="21" t="s">
        <v>1139</v>
      </c>
      <c r="G510" s="24" t="s">
        <v>14</v>
      </c>
      <c r="H510" s="25" t="str">
        <f t="shared" si="15"/>
        <v>指南链接</v>
      </c>
    </row>
    <row r="511" spans="1:8" ht="48">
      <c r="A511" s="20"/>
      <c r="B511" s="21" t="s">
        <v>31</v>
      </c>
      <c r="C511" s="22" t="s">
        <v>1140</v>
      </c>
      <c r="D511" s="23">
        <v>5</v>
      </c>
      <c r="E511" s="21" t="s">
        <v>1139</v>
      </c>
      <c r="F511" s="21" t="s">
        <v>1139</v>
      </c>
      <c r="G511" s="24" t="s">
        <v>14</v>
      </c>
      <c r="H511" s="25" t="str">
        <f t="shared" si="15"/>
        <v>指南链接</v>
      </c>
    </row>
    <row r="512" spans="1:8" ht="69" customHeight="1">
      <c r="A512" s="20"/>
      <c r="B512" s="21" t="s">
        <v>33</v>
      </c>
      <c r="C512" s="22" t="s">
        <v>1141</v>
      </c>
      <c r="D512" s="23">
        <v>5</v>
      </c>
      <c r="E512" s="21" t="s">
        <v>1139</v>
      </c>
      <c r="F512" s="21" t="s">
        <v>1139</v>
      </c>
      <c r="G512" s="24" t="s">
        <v>14</v>
      </c>
      <c r="H512" s="25" t="str">
        <f t="shared" si="15"/>
        <v>指南链接</v>
      </c>
    </row>
    <row r="513" spans="1:8" ht="114.75" customHeight="1">
      <c r="A513" s="20"/>
      <c r="B513" s="21" t="s">
        <v>71</v>
      </c>
      <c r="C513" s="22" t="s">
        <v>1142</v>
      </c>
      <c r="D513" s="23">
        <v>5</v>
      </c>
      <c r="E513" s="21" t="s">
        <v>1139</v>
      </c>
      <c r="F513" s="21" t="s">
        <v>1139</v>
      </c>
      <c r="G513" s="24" t="s">
        <v>14</v>
      </c>
      <c r="H513" s="25" t="str">
        <f t="shared" si="15"/>
        <v>指南链接</v>
      </c>
    </row>
    <row r="514" spans="1:8" ht="51.75" customHeight="1">
      <c r="A514" s="20"/>
      <c r="B514" s="21" t="s">
        <v>178</v>
      </c>
      <c r="C514" s="22" t="s">
        <v>1143</v>
      </c>
      <c r="D514" s="23">
        <v>10</v>
      </c>
      <c r="E514" s="21" t="s">
        <v>1139</v>
      </c>
      <c r="F514" s="21" t="s">
        <v>1139</v>
      </c>
      <c r="G514" s="24" t="s">
        <v>14</v>
      </c>
      <c r="H514" s="25" t="str">
        <f t="shared" si="15"/>
        <v>指南链接</v>
      </c>
    </row>
    <row r="515" spans="1:8" ht="72">
      <c r="A515" s="20" t="s">
        <v>1144</v>
      </c>
      <c r="B515" s="21" t="s">
        <v>15</v>
      </c>
      <c r="C515" s="22" t="s">
        <v>1145</v>
      </c>
      <c r="D515" s="23">
        <v>10</v>
      </c>
      <c r="E515" s="21" t="s">
        <v>1146</v>
      </c>
      <c r="F515" s="21" t="s">
        <v>1146</v>
      </c>
      <c r="G515" s="24" t="s">
        <v>14</v>
      </c>
      <c r="H515" s="25" t="str">
        <f>HYPERLINK("http://cxhz.hep.com.cn/ProfessionalProjectWebsite/html/projectDetail.html?id=418","指南链接")</f>
        <v>指南链接</v>
      </c>
    </row>
    <row r="516" spans="1:8" ht="72">
      <c r="A516" s="20"/>
      <c r="B516" s="21" t="s">
        <v>31</v>
      </c>
      <c r="C516" s="22" t="s">
        <v>1147</v>
      </c>
      <c r="D516" s="23">
        <v>15</v>
      </c>
      <c r="E516" s="21" t="s">
        <v>1146</v>
      </c>
      <c r="F516" s="21" t="s">
        <v>1146</v>
      </c>
      <c r="G516" s="24" t="s">
        <v>14</v>
      </c>
      <c r="H516" s="25" t="str">
        <f>HYPERLINK("http://cxhz.hep.com.cn/ProfessionalProjectWebsite/html/projectDetail.html?id=418","指南链接")</f>
        <v>指南链接</v>
      </c>
    </row>
    <row r="517" spans="1:8" ht="72">
      <c r="A517" s="20"/>
      <c r="B517" s="21" t="s">
        <v>33</v>
      </c>
      <c r="C517" s="22" t="s">
        <v>1148</v>
      </c>
      <c r="D517" s="23">
        <v>10</v>
      </c>
      <c r="E517" s="21" t="s">
        <v>1146</v>
      </c>
      <c r="F517" s="21" t="s">
        <v>1146</v>
      </c>
      <c r="G517" s="24" t="s">
        <v>14</v>
      </c>
      <c r="H517" s="25" t="str">
        <f>HYPERLINK("http://cxhz.hep.com.cn/ProfessionalProjectWebsite/html/projectDetail.html?id=418","指南链接")</f>
        <v>指南链接</v>
      </c>
    </row>
    <row r="518" spans="1:8" ht="72">
      <c r="A518" s="20"/>
      <c r="B518" s="21" t="s">
        <v>71</v>
      </c>
      <c r="C518" s="22" t="s">
        <v>1149</v>
      </c>
      <c r="D518" s="23">
        <v>20</v>
      </c>
      <c r="E518" s="21" t="s">
        <v>1146</v>
      </c>
      <c r="F518" s="21" t="s">
        <v>1146</v>
      </c>
      <c r="G518" s="24" t="s">
        <v>14</v>
      </c>
      <c r="H518" s="25" t="str">
        <f>HYPERLINK("http://cxhz.hep.com.cn/ProfessionalProjectWebsite/html/projectDetail.html?id=418","指南链接")</f>
        <v>指南链接</v>
      </c>
    </row>
    <row r="519" spans="1:8" ht="94.5" customHeight="1">
      <c r="A519" s="20"/>
      <c r="B519" s="21" t="s">
        <v>20</v>
      </c>
      <c r="C519" s="22" t="s">
        <v>1150</v>
      </c>
      <c r="D519" s="23">
        <v>30</v>
      </c>
      <c r="E519" s="21" t="s">
        <v>1146</v>
      </c>
      <c r="F519" s="21" t="s">
        <v>1146</v>
      </c>
      <c r="G519" s="21" t="s">
        <v>1146</v>
      </c>
      <c r="H519" s="25" t="str">
        <f>HYPERLINK("http://cxhz.hep.com.cn/ProfessionalProjectWebsite/html/projectDetail.html?id=418","指南链接")</f>
        <v>指南链接</v>
      </c>
    </row>
    <row r="520" spans="1:8" ht="60">
      <c r="A520" s="20" t="s">
        <v>1151</v>
      </c>
      <c r="B520" s="21" t="s">
        <v>15</v>
      </c>
      <c r="C520" s="22" t="s">
        <v>1152</v>
      </c>
      <c r="D520" s="23">
        <v>18</v>
      </c>
      <c r="E520" s="21" t="s">
        <v>1153</v>
      </c>
      <c r="F520" s="21" t="s">
        <v>894</v>
      </c>
      <c r="G520" s="24" t="s">
        <v>14</v>
      </c>
      <c r="H520" s="25" t="str">
        <f>HYPERLINK("http://cxhz.hep.com.cn/ProfessionalProjectWebsite/html/projectDetail.html?id=404","指南链接")</f>
        <v>指南链接</v>
      </c>
    </row>
    <row r="521" spans="1:8" ht="55.5" customHeight="1">
      <c r="A521" s="20"/>
      <c r="B521" s="21" t="s">
        <v>31</v>
      </c>
      <c r="C521" s="22" t="s">
        <v>1154</v>
      </c>
      <c r="D521" s="23">
        <v>10</v>
      </c>
      <c r="E521" s="21" t="s">
        <v>1155</v>
      </c>
      <c r="F521" s="21" t="s">
        <v>894</v>
      </c>
      <c r="G521" s="24" t="s">
        <v>14</v>
      </c>
      <c r="H521" s="25" t="str">
        <f>HYPERLINK("http://cxhz.hep.com.cn/ProfessionalProjectWebsite/html/projectDetail.html?id=404","指南链接")</f>
        <v>指南链接</v>
      </c>
    </row>
    <row r="522" spans="1:8" ht="96">
      <c r="A522" s="20" t="s">
        <v>1156</v>
      </c>
      <c r="B522" s="21" t="s">
        <v>15</v>
      </c>
      <c r="C522" s="22" t="s">
        <v>1157</v>
      </c>
      <c r="D522" s="23">
        <v>5</v>
      </c>
      <c r="E522" s="21" t="s">
        <v>1158</v>
      </c>
      <c r="F522" s="21" t="s">
        <v>1159</v>
      </c>
      <c r="G522" s="24" t="s">
        <v>14</v>
      </c>
      <c r="H522" s="25" t="str">
        <f>HYPERLINK("http://cxhz.hep.com.cn/ProfessionalProjectWebsite/html/projectDetail.html?id=372","指南链接")</f>
        <v>指南链接</v>
      </c>
    </row>
    <row r="523" spans="1:8" ht="222" customHeight="1">
      <c r="A523" s="20"/>
      <c r="B523" s="21" t="s">
        <v>20</v>
      </c>
      <c r="C523" s="22" t="s">
        <v>1160</v>
      </c>
      <c r="D523" s="23">
        <v>5</v>
      </c>
      <c r="E523" s="21" t="s">
        <v>1158</v>
      </c>
      <c r="F523" s="21" t="s">
        <v>117</v>
      </c>
      <c r="G523" s="24" t="s">
        <v>14</v>
      </c>
      <c r="H523" s="25" t="str">
        <f>HYPERLINK("http://cxhz.hep.com.cn/ProfessionalProjectWebsite/html/projectDetail.html?id=372","指南链接")</f>
        <v>指南链接</v>
      </c>
    </row>
    <row r="524" spans="1:8" ht="100.5" customHeight="1">
      <c r="A524" s="20"/>
      <c r="B524" s="21" t="s">
        <v>31</v>
      </c>
      <c r="C524" s="22" t="s">
        <v>1161</v>
      </c>
      <c r="D524" s="23">
        <v>5</v>
      </c>
      <c r="E524" s="21" t="s">
        <v>1158</v>
      </c>
      <c r="F524" s="21" t="s">
        <v>1159</v>
      </c>
      <c r="G524" s="24" t="s">
        <v>14</v>
      </c>
      <c r="H524" s="25" t="str">
        <f>HYPERLINK("http://cxhz.hep.com.cn/ProfessionalProjectWebsite/html/projectDetail.html?id=372","指南链接")</f>
        <v>指南链接</v>
      </c>
    </row>
    <row r="525" spans="1:8" ht="52.5" customHeight="1">
      <c r="A525" s="20"/>
      <c r="B525" s="21" t="s">
        <v>178</v>
      </c>
      <c r="C525" s="22" t="s">
        <v>1162</v>
      </c>
      <c r="D525" s="23">
        <v>2</v>
      </c>
      <c r="E525" s="21" t="s">
        <v>1159</v>
      </c>
      <c r="F525" s="21" t="s">
        <v>1159</v>
      </c>
      <c r="G525" s="21" t="s">
        <v>1159</v>
      </c>
      <c r="H525" s="25" t="str">
        <f>HYPERLINK("http://cxhz.hep.com.cn/ProfessionalProjectWebsite/html/projectDetail.html?id=372","指南链接")</f>
        <v>指南链接</v>
      </c>
    </row>
    <row r="526" spans="1:8" ht="76.5" customHeight="1">
      <c r="A526" s="20" t="s">
        <v>1163</v>
      </c>
      <c r="B526" s="21" t="s">
        <v>15</v>
      </c>
      <c r="C526" s="22" t="s">
        <v>1164</v>
      </c>
      <c r="D526" s="23">
        <v>5</v>
      </c>
      <c r="E526" s="21" t="s">
        <v>1165</v>
      </c>
      <c r="F526" s="21" t="s">
        <v>1165</v>
      </c>
      <c r="G526" s="24" t="s">
        <v>14</v>
      </c>
      <c r="H526" s="25" t="str">
        <f>HYPERLINK("http://cxhz.hep.com.cn/ProfessionalProjectWebsite/html/projectDetail.html?id=344","指南链接")</f>
        <v>指南链接</v>
      </c>
    </row>
    <row r="527" spans="1:8" ht="90.75" customHeight="1">
      <c r="A527" s="20" t="s">
        <v>1163</v>
      </c>
      <c r="B527" s="21" t="s">
        <v>31</v>
      </c>
      <c r="C527" s="22" t="s">
        <v>1166</v>
      </c>
      <c r="D527" s="23">
        <v>5</v>
      </c>
      <c r="E527" s="21" t="s">
        <v>1167</v>
      </c>
      <c r="F527" s="21" t="s">
        <v>1167</v>
      </c>
      <c r="G527" s="24" t="s">
        <v>14</v>
      </c>
      <c r="H527" s="25" t="str">
        <f>HYPERLINK("http://cxhz.hep.com.cn/ProfessionalProjectWebsite/html/projectDetail.html?id=344","指南链接")</f>
        <v>指南链接</v>
      </c>
    </row>
    <row r="528" spans="1:8" ht="60">
      <c r="A528" s="20"/>
      <c r="B528" s="21" t="s">
        <v>33</v>
      </c>
      <c r="C528" s="22" t="s">
        <v>1168</v>
      </c>
      <c r="D528" s="23">
        <v>50</v>
      </c>
      <c r="E528" s="21" t="s">
        <v>1169</v>
      </c>
      <c r="F528" s="21" t="s">
        <v>1170</v>
      </c>
      <c r="G528" s="24" t="s">
        <v>14</v>
      </c>
      <c r="H528" s="25" t="str">
        <f>HYPERLINK("http://cxhz.hep.com.cn/ProfessionalProjectWebsite/html/projectDetail.html?id=344","指南链接")</f>
        <v>指南链接</v>
      </c>
    </row>
    <row r="529" spans="1:8" ht="168">
      <c r="A529" s="20" t="s">
        <v>1171</v>
      </c>
      <c r="B529" s="21" t="s">
        <v>15</v>
      </c>
      <c r="C529" s="22" t="s">
        <v>1172</v>
      </c>
      <c r="D529" s="23">
        <v>10</v>
      </c>
      <c r="E529" s="21" t="s">
        <v>1173</v>
      </c>
      <c r="F529" s="21" t="s">
        <v>1174</v>
      </c>
      <c r="G529" s="24" t="s">
        <v>14</v>
      </c>
      <c r="H529" s="25" t="str">
        <f>HYPERLINK("http://cxhz.hep.com.cn/ProfessionalProjectWebsite/html/projectDetail.html?id=343","指南链接")</f>
        <v>指南链接</v>
      </c>
    </row>
    <row r="530" spans="1:8" ht="156">
      <c r="A530" s="20"/>
      <c r="B530" s="21" t="s">
        <v>31</v>
      </c>
      <c r="C530" s="22" t="s">
        <v>1175</v>
      </c>
      <c r="D530" s="23">
        <v>20</v>
      </c>
      <c r="E530" s="21" t="s">
        <v>1176</v>
      </c>
      <c r="F530" s="21" t="s">
        <v>1177</v>
      </c>
      <c r="G530" s="24" t="s">
        <v>14</v>
      </c>
      <c r="H530" s="25" t="str">
        <f>HYPERLINK("http://cxhz.hep.com.cn/ProfessionalProjectWebsite/html/projectDetail.html?id=343","指南链接")</f>
        <v>指南链接</v>
      </c>
    </row>
    <row r="531" spans="1:8" ht="132">
      <c r="A531" s="20"/>
      <c r="B531" s="21" t="s">
        <v>33</v>
      </c>
      <c r="C531" s="22" t="s">
        <v>1178</v>
      </c>
      <c r="D531" s="23">
        <v>20</v>
      </c>
      <c r="E531" s="21" t="s">
        <v>1179</v>
      </c>
      <c r="F531" s="21" t="s">
        <v>1180</v>
      </c>
      <c r="G531" s="24" t="s">
        <v>14</v>
      </c>
      <c r="H531" s="25" t="str">
        <f>HYPERLINK("http://cxhz.hep.com.cn/ProfessionalProjectWebsite/html/projectDetail.html?id=343","指南链接")</f>
        <v>指南链接</v>
      </c>
    </row>
    <row r="532" spans="1:8" ht="108">
      <c r="A532" s="20" t="s">
        <v>1181</v>
      </c>
      <c r="B532" s="21" t="s">
        <v>15</v>
      </c>
      <c r="C532" s="22" t="s">
        <v>1182</v>
      </c>
      <c r="D532" s="23">
        <v>50</v>
      </c>
      <c r="E532" s="21" t="s">
        <v>1183</v>
      </c>
      <c r="F532" s="21" t="s">
        <v>1183</v>
      </c>
      <c r="G532" s="24" t="s">
        <v>14</v>
      </c>
      <c r="H532" s="25" t="str">
        <f>HYPERLINK("http://cxhz.hep.com.cn/ProfessionalProjectWebsite/html/projectDetail.html?id=376","指南链接")</f>
        <v>指南链接</v>
      </c>
    </row>
    <row r="533" spans="1:8" ht="60">
      <c r="A533" s="20"/>
      <c r="B533" s="21" t="s">
        <v>31</v>
      </c>
      <c r="C533" s="22" t="s">
        <v>1184</v>
      </c>
      <c r="D533" s="23">
        <v>50</v>
      </c>
      <c r="E533" s="21" t="s">
        <v>1183</v>
      </c>
      <c r="F533" s="21" t="s">
        <v>1183</v>
      </c>
      <c r="G533" s="24" t="s">
        <v>14</v>
      </c>
      <c r="H533" s="25" t="str">
        <f>HYPERLINK("http://cxhz.hep.com.cn/ProfessionalProjectWebsite/html/projectDetail.html?id=376","指南链接")</f>
        <v>指南链接</v>
      </c>
    </row>
    <row r="534" spans="1:8" ht="72">
      <c r="A534" s="20"/>
      <c r="B534" s="21" t="s">
        <v>18</v>
      </c>
      <c r="C534" s="22" t="s">
        <v>1185</v>
      </c>
      <c r="D534" s="23">
        <v>50</v>
      </c>
      <c r="E534" s="21" t="s">
        <v>1183</v>
      </c>
      <c r="F534" s="21" t="s">
        <v>1183</v>
      </c>
      <c r="G534" s="24" t="s">
        <v>14</v>
      </c>
      <c r="H534" s="25" t="str">
        <f>HYPERLINK("http://cxhz.hep.com.cn/ProfessionalProjectWebsite/html/projectDetail.html?id=376","指南链接")</f>
        <v>指南链接</v>
      </c>
    </row>
    <row r="535" spans="1:8" ht="84.75" customHeight="1">
      <c r="A535" s="20"/>
      <c r="B535" s="21" t="s">
        <v>178</v>
      </c>
      <c r="C535" s="22" t="s">
        <v>1186</v>
      </c>
      <c r="D535" s="23">
        <v>30</v>
      </c>
      <c r="E535" s="21" t="s">
        <v>1183</v>
      </c>
      <c r="F535" s="21" t="s">
        <v>1183</v>
      </c>
      <c r="G535" s="24" t="s">
        <v>14</v>
      </c>
      <c r="H535" s="25" t="str">
        <f>HYPERLINK("http://cxhz.hep.com.cn/ProfessionalProjectWebsite/html/projectDetail.html?id=376","指南链接")</f>
        <v>指南链接</v>
      </c>
    </row>
    <row r="536" spans="1:8" ht="73.5" customHeight="1">
      <c r="A536" s="20" t="s">
        <v>1187</v>
      </c>
      <c r="B536" s="21" t="s">
        <v>15</v>
      </c>
      <c r="C536" s="22" t="s">
        <v>1188</v>
      </c>
      <c r="D536" s="23">
        <v>10</v>
      </c>
      <c r="E536" s="21" t="s">
        <v>1189</v>
      </c>
      <c r="F536" s="21" t="s">
        <v>635</v>
      </c>
      <c r="G536" s="24" t="s">
        <v>14</v>
      </c>
      <c r="H536" s="25" t="str">
        <f>HYPERLINK("http://cxhz.hep.com.cn/ProfessionalProjectWebsite/html/projectDetail.html?id=347","指南链接")</f>
        <v>指南链接</v>
      </c>
    </row>
    <row r="537" spans="1:8" ht="63.75" customHeight="1">
      <c r="A537" s="20"/>
      <c r="B537" s="21" t="s">
        <v>18</v>
      </c>
      <c r="C537" s="22" t="s">
        <v>1190</v>
      </c>
      <c r="D537" s="23">
        <v>40</v>
      </c>
      <c r="E537" s="21" t="s">
        <v>1191</v>
      </c>
      <c r="F537" s="21" t="s">
        <v>635</v>
      </c>
      <c r="G537" s="21" t="s">
        <v>635</v>
      </c>
      <c r="H537" s="25" t="str">
        <f>HYPERLINK("http://cxhz.hep.com.cn/ProfessionalProjectWebsite/html/projectDetail.html?id=347","指南链接")</f>
        <v>指南链接</v>
      </c>
    </row>
    <row r="538" spans="1:8" ht="54.75" customHeight="1">
      <c r="A538" s="20"/>
      <c r="B538" s="21" t="s">
        <v>33</v>
      </c>
      <c r="C538" s="22" t="s">
        <v>1192</v>
      </c>
      <c r="D538" s="23">
        <v>15</v>
      </c>
      <c r="E538" s="21" t="s">
        <v>1191</v>
      </c>
      <c r="F538" s="21" t="s">
        <v>635</v>
      </c>
      <c r="G538" s="24" t="s">
        <v>14</v>
      </c>
      <c r="H538" s="25" t="str">
        <f>HYPERLINK("http://cxhz.hep.com.cn/ProfessionalProjectWebsite/html/projectDetail.html?id=347","指南链接")</f>
        <v>指南链接</v>
      </c>
    </row>
    <row r="539" spans="1:8" ht="75.75" customHeight="1">
      <c r="A539" s="20" t="s">
        <v>1193</v>
      </c>
      <c r="B539" s="21" t="s">
        <v>15</v>
      </c>
      <c r="C539" s="22" t="s">
        <v>1194</v>
      </c>
      <c r="D539" s="23">
        <v>8</v>
      </c>
      <c r="E539" s="21" t="s">
        <v>1195</v>
      </c>
      <c r="F539" s="21" t="s">
        <v>1195</v>
      </c>
      <c r="G539" s="24" t="s">
        <v>14</v>
      </c>
      <c r="H539" s="25" t="str">
        <f>HYPERLINK("http://cxhz.hep.com.cn/ProfessionalProjectWebsite/html/projectDetail.html?id=479","指南链接")</f>
        <v>指南链接</v>
      </c>
    </row>
    <row r="540" spans="1:8" ht="63.75" customHeight="1">
      <c r="A540" s="20"/>
      <c r="B540" s="21" t="s">
        <v>18</v>
      </c>
      <c r="C540" s="22" t="s">
        <v>1196</v>
      </c>
      <c r="D540" s="23">
        <v>10</v>
      </c>
      <c r="E540" s="21" t="s">
        <v>1197</v>
      </c>
      <c r="F540" s="21" t="s">
        <v>1195</v>
      </c>
      <c r="G540" s="24" t="s">
        <v>14</v>
      </c>
      <c r="H540" s="25" t="str">
        <f>HYPERLINK("http://cxhz.hep.com.cn/ProfessionalProjectWebsite/html/projectDetail.html?id=479","指南链接")</f>
        <v>指南链接</v>
      </c>
    </row>
    <row r="541" spans="1:8" ht="109.5" customHeight="1">
      <c r="A541" s="20"/>
      <c r="B541" s="21" t="s">
        <v>178</v>
      </c>
      <c r="C541" s="22" t="s">
        <v>1198</v>
      </c>
      <c r="D541" s="23">
        <v>10</v>
      </c>
      <c r="E541" s="21" t="s">
        <v>1199</v>
      </c>
      <c r="F541" s="21" t="s">
        <v>1200</v>
      </c>
      <c r="G541" s="24" t="s">
        <v>14</v>
      </c>
      <c r="H541" s="25" t="str">
        <f>HYPERLINK("http://cxhz.hep.com.cn/ProfessionalProjectWebsite/html/projectDetail.html?id=479","指南链接")</f>
        <v>指南链接</v>
      </c>
    </row>
    <row r="542" spans="1:8" ht="96">
      <c r="A542" s="20"/>
      <c r="B542" s="21" t="s">
        <v>31</v>
      </c>
      <c r="C542" s="22" t="s">
        <v>1201</v>
      </c>
      <c r="D542" s="23">
        <v>5</v>
      </c>
      <c r="E542" s="21" t="s">
        <v>1202</v>
      </c>
      <c r="F542" s="21" t="s">
        <v>1203</v>
      </c>
      <c r="G542" s="24" t="s">
        <v>14</v>
      </c>
      <c r="H542" s="25" t="str">
        <f>HYPERLINK("http://cxhz.hep.com.cn/ProfessionalProjectWebsite/html/projectDetail.html?id=479","指南链接")</f>
        <v>指南链接</v>
      </c>
    </row>
    <row r="543" spans="1:8" ht="60">
      <c r="A543" s="20"/>
      <c r="B543" s="21" t="s">
        <v>33</v>
      </c>
      <c r="C543" s="22" t="s">
        <v>1204</v>
      </c>
      <c r="D543" s="23">
        <v>10</v>
      </c>
      <c r="E543" s="21" t="s">
        <v>1205</v>
      </c>
      <c r="F543" s="21" t="s">
        <v>1205</v>
      </c>
      <c r="G543" s="24" t="s">
        <v>14</v>
      </c>
      <c r="H543" s="25" t="str">
        <f>HYPERLINK("http://cxhz.hep.com.cn/ProfessionalProjectWebsite/html/projectDetail.html?id=479","指南链接")</f>
        <v>指南链接</v>
      </c>
    </row>
    <row r="544" spans="1:8" ht="96">
      <c r="A544" s="20" t="s">
        <v>1206</v>
      </c>
      <c r="B544" s="21" t="s">
        <v>33</v>
      </c>
      <c r="C544" s="22" t="s">
        <v>1207</v>
      </c>
      <c r="D544" s="23">
        <v>50</v>
      </c>
      <c r="E544" s="21" t="s">
        <v>1208</v>
      </c>
      <c r="F544" s="21" t="s">
        <v>1208</v>
      </c>
      <c r="G544" s="24" t="s">
        <v>14</v>
      </c>
      <c r="H544" s="25" t="str">
        <f>HYPERLINK("http://cxhz.hep.com.cn/ProfessionalProjectWebsite/html/projectDetail.html?id=350","指南链接")</f>
        <v>指南链接</v>
      </c>
    </row>
    <row r="545" spans="1:8" ht="120">
      <c r="A545" s="20"/>
      <c r="B545" s="21" t="s">
        <v>18</v>
      </c>
      <c r="C545" s="22" t="s">
        <v>1209</v>
      </c>
      <c r="D545" s="23">
        <v>50</v>
      </c>
      <c r="E545" s="21" t="s">
        <v>1208</v>
      </c>
      <c r="F545" s="21" t="s">
        <v>1208</v>
      </c>
      <c r="G545" s="21" t="s">
        <v>1208</v>
      </c>
      <c r="H545" s="25" t="str">
        <f>HYPERLINK("http://cxhz.hep.com.cn/ProfessionalProjectWebsite/html/projectDetail.html?id=350","指南链接")</f>
        <v>指南链接</v>
      </c>
    </row>
    <row r="546" spans="1:8" ht="96">
      <c r="A546" s="20"/>
      <c r="B546" s="21" t="s">
        <v>31</v>
      </c>
      <c r="C546" s="22" t="s">
        <v>1210</v>
      </c>
      <c r="D546" s="23">
        <v>50</v>
      </c>
      <c r="E546" s="21" t="s">
        <v>1208</v>
      </c>
      <c r="F546" s="21" t="s">
        <v>1208</v>
      </c>
      <c r="G546" s="24" t="s">
        <v>14</v>
      </c>
      <c r="H546" s="25" t="str">
        <f>HYPERLINK("http://cxhz.hep.com.cn/ProfessionalProjectWebsite/html/projectDetail.html?id=350","指南链接")</f>
        <v>指南链接</v>
      </c>
    </row>
    <row r="547" spans="1:8" ht="156">
      <c r="A547" s="20" t="s">
        <v>1211</v>
      </c>
      <c r="B547" s="21" t="s">
        <v>11</v>
      </c>
      <c r="C547" s="22" t="s">
        <v>1212</v>
      </c>
      <c r="D547" s="23">
        <v>6</v>
      </c>
      <c r="E547" s="21" t="s">
        <v>1213</v>
      </c>
      <c r="F547" s="21" t="s">
        <v>1213</v>
      </c>
      <c r="G547" s="24" t="s">
        <v>14</v>
      </c>
      <c r="H547" s="25" t="str">
        <f>HYPERLINK("http://cxhz.hep.com.cn/ProfessionalProjectWebsite/html/projectDetail.html?id=345","指南链接")</f>
        <v>指南链接</v>
      </c>
    </row>
    <row r="548" spans="1:8" ht="156">
      <c r="A548" s="20"/>
      <c r="B548" s="21" t="s">
        <v>15</v>
      </c>
      <c r="C548" s="22" t="s">
        <v>1214</v>
      </c>
      <c r="D548" s="23">
        <v>6</v>
      </c>
      <c r="E548" s="21" t="s">
        <v>1213</v>
      </c>
      <c r="F548" s="21" t="s">
        <v>1213</v>
      </c>
      <c r="G548" s="24" t="s">
        <v>14</v>
      </c>
      <c r="H548" s="25" t="str">
        <f>HYPERLINK("http://cxhz.hep.com.cn/ProfessionalProjectWebsite/html/projectDetail.html?id=345","指南链接")</f>
        <v>指南链接</v>
      </c>
    </row>
    <row r="549" spans="1:8" ht="156">
      <c r="A549" s="20"/>
      <c r="B549" s="21" t="s">
        <v>31</v>
      </c>
      <c r="C549" s="22" t="s">
        <v>1215</v>
      </c>
      <c r="D549" s="23">
        <v>6</v>
      </c>
      <c r="E549" s="21" t="s">
        <v>1213</v>
      </c>
      <c r="F549" s="21" t="s">
        <v>1213</v>
      </c>
      <c r="G549" s="24" t="s">
        <v>14</v>
      </c>
      <c r="H549" s="25" t="str">
        <f>HYPERLINK("http://cxhz.hep.com.cn/ProfessionalProjectWebsite/html/projectDetail.html?id=345","指南链接")</f>
        <v>指南链接</v>
      </c>
    </row>
    <row r="550" spans="1:8" ht="156">
      <c r="A550" s="20"/>
      <c r="B550" s="21" t="s">
        <v>33</v>
      </c>
      <c r="C550" s="22" t="s">
        <v>1216</v>
      </c>
      <c r="D550" s="23">
        <v>3</v>
      </c>
      <c r="E550" s="21" t="s">
        <v>1213</v>
      </c>
      <c r="F550" s="21" t="s">
        <v>1213</v>
      </c>
      <c r="G550" s="24" t="s">
        <v>14</v>
      </c>
      <c r="H550" s="25" t="str">
        <f>HYPERLINK("http://cxhz.hep.com.cn/ProfessionalProjectWebsite/html/projectDetail.html?id=345","指南链接")</f>
        <v>指南链接</v>
      </c>
    </row>
    <row r="551" spans="1:8" ht="180">
      <c r="A551" s="20"/>
      <c r="B551" s="21" t="s">
        <v>20</v>
      </c>
      <c r="C551" s="22" t="s">
        <v>1217</v>
      </c>
      <c r="D551" s="23">
        <v>5</v>
      </c>
      <c r="E551" s="21" t="s">
        <v>1213</v>
      </c>
      <c r="F551" s="24" t="s">
        <v>14</v>
      </c>
      <c r="G551" s="21" t="s">
        <v>1213</v>
      </c>
      <c r="H551" s="25" t="str">
        <f>HYPERLINK("http://cxhz.hep.com.cn/ProfessionalProjectWebsite/html/projectDetail.html?id=345","指南链接")</f>
        <v>指南链接</v>
      </c>
    </row>
    <row r="552" spans="1:8" ht="216">
      <c r="A552" s="26" t="s">
        <v>1218</v>
      </c>
      <c r="B552" s="21" t="s">
        <v>11</v>
      </c>
      <c r="C552" s="22" t="s">
        <v>1219</v>
      </c>
      <c r="D552" s="23">
        <v>20</v>
      </c>
      <c r="E552" s="21" t="s">
        <v>1220</v>
      </c>
      <c r="F552" s="21" t="s">
        <v>1221</v>
      </c>
      <c r="G552" s="24" t="s">
        <v>14</v>
      </c>
      <c r="H552" s="25" t="str">
        <f>HYPERLINK("http://cxhz.hep.com.cn/ProfessionalProjectWebsite/html/projectDetail.html?id=491","指南链接")</f>
        <v>指南链接</v>
      </c>
    </row>
    <row r="553" spans="1:8" ht="216">
      <c r="A553" s="26"/>
      <c r="B553" s="21" t="s">
        <v>15</v>
      </c>
      <c r="C553" s="22" t="s">
        <v>1222</v>
      </c>
      <c r="D553" s="23">
        <v>20</v>
      </c>
      <c r="E553" s="21" t="s">
        <v>1220</v>
      </c>
      <c r="F553" s="21" t="s">
        <v>1221</v>
      </c>
      <c r="G553" s="24" t="s">
        <v>14</v>
      </c>
      <c r="H553" s="25" t="str">
        <f>HYPERLINK("http://cxhz.hep.com.cn/ProfessionalProjectWebsite/html/projectDetail.html?id=491","指南链接")</f>
        <v>指南链接</v>
      </c>
    </row>
    <row r="554" spans="1:8" ht="216">
      <c r="A554" s="26"/>
      <c r="B554" s="21" t="s">
        <v>31</v>
      </c>
      <c r="C554" s="22" t="s">
        <v>1223</v>
      </c>
      <c r="D554" s="23">
        <v>10</v>
      </c>
      <c r="E554" s="21" t="s">
        <v>1220</v>
      </c>
      <c r="F554" s="21" t="s">
        <v>1221</v>
      </c>
      <c r="G554" s="24" t="s">
        <v>14</v>
      </c>
      <c r="H554" s="25" t="str">
        <f>HYPERLINK("http://cxhz.hep.com.cn/ProfessionalProjectWebsite/html/projectDetail.html?id=491","指南链接")</f>
        <v>指南链接</v>
      </c>
    </row>
    <row r="555" spans="1:8" ht="216">
      <c r="A555" s="26"/>
      <c r="B555" s="21" t="s">
        <v>71</v>
      </c>
      <c r="C555" s="22" t="s">
        <v>1224</v>
      </c>
      <c r="D555" s="23">
        <v>30</v>
      </c>
      <c r="E555" s="21" t="s">
        <v>1220</v>
      </c>
      <c r="F555" s="21" t="s">
        <v>1221</v>
      </c>
      <c r="G555" s="24" t="s">
        <v>14</v>
      </c>
      <c r="H555" s="25" t="str">
        <f>HYPERLINK("http://cxhz.hep.com.cn/ProfessionalProjectWebsite/html/projectDetail.html?id=491","指南链接")</f>
        <v>指南链接</v>
      </c>
    </row>
    <row r="556" spans="1:8" ht="252">
      <c r="A556" s="26"/>
      <c r="B556" s="21" t="s">
        <v>178</v>
      </c>
      <c r="C556" s="22" t="s">
        <v>1225</v>
      </c>
      <c r="D556" s="23">
        <v>30</v>
      </c>
      <c r="E556" s="21" t="s">
        <v>1220</v>
      </c>
      <c r="F556" s="21" t="s">
        <v>1221</v>
      </c>
      <c r="G556" s="21" t="s">
        <v>1221</v>
      </c>
      <c r="H556" s="25" t="str">
        <f>HYPERLINK("http://cxhz.hep.com.cn/ProfessionalProjectWebsite/html/projectDetail.html?id=491","指南链接")</f>
        <v>指南链接</v>
      </c>
    </row>
    <row r="557" spans="1:8" ht="96">
      <c r="A557" s="20" t="s">
        <v>1226</v>
      </c>
      <c r="B557" s="21" t="s">
        <v>15</v>
      </c>
      <c r="C557" s="22" t="s">
        <v>1227</v>
      </c>
      <c r="D557" s="23">
        <v>10</v>
      </c>
      <c r="E557" s="21" t="s">
        <v>1228</v>
      </c>
      <c r="F557" s="21" t="s">
        <v>30</v>
      </c>
      <c r="G557" s="24" t="s">
        <v>14</v>
      </c>
      <c r="H557" s="25" t="str">
        <f>HYPERLINK("http://cxhz.hep.com.cn/ProfessionalProjectWebsite/html/projectDetail.html?id=349","指南链接")</f>
        <v>指南链接</v>
      </c>
    </row>
    <row r="558" spans="1:8" ht="108">
      <c r="A558" s="20"/>
      <c r="B558" s="21" t="s">
        <v>33</v>
      </c>
      <c r="C558" s="22" t="s">
        <v>1229</v>
      </c>
      <c r="D558" s="23">
        <v>10</v>
      </c>
      <c r="E558" s="21" t="s">
        <v>1230</v>
      </c>
      <c r="F558" s="21" t="s">
        <v>30</v>
      </c>
      <c r="G558" s="24" t="s">
        <v>14</v>
      </c>
      <c r="H558" s="25" t="str">
        <f>HYPERLINK("http://cxhz.hep.com.cn/ProfessionalProjectWebsite/html/projectDetail.html?id=349","指南链接")</f>
        <v>指南链接</v>
      </c>
    </row>
    <row r="559" spans="1:8" ht="84">
      <c r="A559" s="20"/>
      <c r="B559" s="21" t="s">
        <v>71</v>
      </c>
      <c r="C559" s="22" t="s">
        <v>1231</v>
      </c>
      <c r="D559" s="23">
        <v>20</v>
      </c>
      <c r="E559" s="21" t="s">
        <v>1232</v>
      </c>
      <c r="F559" s="21" t="s">
        <v>30</v>
      </c>
      <c r="G559" s="21" t="s">
        <v>30</v>
      </c>
      <c r="H559" s="25" t="str">
        <f>HYPERLINK("http://cxhz.hep.com.cn/ProfessionalProjectWebsite/html/projectDetail.html?id=349","指南链接")</f>
        <v>指南链接</v>
      </c>
    </row>
    <row r="560" spans="1:8" ht="145.5" customHeight="1">
      <c r="A560" s="20"/>
      <c r="B560" s="21" t="s">
        <v>18</v>
      </c>
      <c r="C560" s="22" t="s">
        <v>1233</v>
      </c>
      <c r="D560" s="23">
        <v>10</v>
      </c>
      <c r="E560" s="21" t="s">
        <v>1234</v>
      </c>
      <c r="F560" s="21" t="s">
        <v>30</v>
      </c>
      <c r="G560" s="24" t="s">
        <v>14</v>
      </c>
      <c r="H560" s="25" t="str">
        <f>HYPERLINK("http://cxhz.hep.com.cn/ProfessionalProjectWebsite/html/projectDetail.html?id=349","指南链接")</f>
        <v>指南链接</v>
      </c>
    </row>
    <row r="561" spans="1:8" ht="48">
      <c r="A561" s="20" t="s">
        <v>1235</v>
      </c>
      <c r="B561" s="21" t="s">
        <v>15</v>
      </c>
      <c r="C561" s="22" t="s">
        <v>1236</v>
      </c>
      <c r="D561" s="23">
        <v>15</v>
      </c>
      <c r="E561" s="21" t="s">
        <v>1237</v>
      </c>
      <c r="F561" s="21" t="s">
        <v>1238</v>
      </c>
      <c r="G561" s="24" t="s">
        <v>14</v>
      </c>
      <c r="H561" s="25" t="str">
        <f>HYPERLINK("http://cxhz.hep.com.cn/ProfessionalProjectWebsite/html/projectDetail.html?id=478","指南链接")</f>
        <v>指南链接</v>
      </c>
    </row>
    <row r="562" spans="1:8" ht="48">
      <c r="A562" s="20"/>
      <c r="B562" s="21" t="s">
        <v>31</v>
      </c>
      <c r="C562" s="22" t="s">
        <v>1239</v>
      </c>
      <c r="D562" s="23">
        <v>6</v>
      </c>
      <c r="E562" s="21" t="s">
        <v>1237</v>
      </c>
      <c r="F562" s="21" t="s">
        <v>1238</v>
      </c>
      <c r="G562" s="24" t="s">
        <v>14</v>
      </c>
      <c r="H562" s="25" t="str">
        <f>HYPERLINK("http://cxhz.hep.com.cn/ProfessionalProjectWebsite/html/projectDetail.html?id=478","指南链接")</f>
        <v>指南链接</v>
      </c>
    </row>
    <row r="563" spans="1:8" ht="60">
      <c r="A563" s="20" t="s">
        <v>1240</v>
      </c>
      <c r="B563" s="21" t="s">
        <v>11</v>
      </c>
      <c r="C563" s="22" t="s">
        <v>1241</v>
      </c>
      <c r="D563" s="23">
        <v>20</v>
      </c>
      <c r="E563" s="21" t="s">
        <v>1242</v>
      </c>
      <c r="F563" s="21" t="s">
        <v>1243</v>
      </c>
      <c r="G563" s="24" t="s">
        <v>14</v>
      </c>
      <c r="H563" s="25" t="str">
        <f aca="true" t="shared" si="16" ref="H563:H569">HYPERLINK("http://cxhz.hep.com.cn/ProfessionalProjectWebsite/html/projectDetail.html?id=348","指南链接")</f>
        <v>指南链接</v>
      </c>
    </row>
    <row r="564" spans="1:8" ht="72">
      <c r="A564" s="20"/>
      <c r="B564" s="21" t="s">
        <v>15</v>
      </c>
      <c r="C564" s="22" t="s">
        <v>1244</v>
      </c>
      <c r="D564" s="23">
        <v>20</v>
      </c>
      <c r="E564" s="21" t="s">
        <v>1245</v>
      </c>
      <c r="F564" s="21" t="s">
        <v>1243</v>
      </c>
      <c r="G564" s="24" t="s">
        <v>14</v>
      </c>
      <c r="H564" s="25" t="str">
        <f t="shared" si="16"/>
        <v>指南链接</v>
      </c>
    </row>
    <row r="565" spans="1:8" ht="60">
      <c r="A565" s="20"/>
      <c r="B565" s="21" t="s">
        <v>31</v>
      </c>
      <c r="C565" s="22" t="s">
        <v>1246</v>
      </c>
      <c r="D565" s="23">
        <v>5</v>
      </c>
      <c r="E565" s="21" t="s">
        <v>1242</v>
      </c>
      <c r="F565" s="21" t="s">
        <v>1243</v>
      </c>
      <c r="G565" s="24" t="s">
        <v>14</v>
      </c>
      <c r="H565" s="25" t="str">
        <f t="shared" si="16"/>
        <v>指南链接</v>
      </c>
    </row>
    <row r="566" spans="1:8" ht="84">
      <c r="A566" s="20"/>
      <c r="B566" s="21" t="s">
        <v>33</v>
      </c>
      <c r="C566" s="22" t="s">
        <v>1247</v>
      </c>
      <c r="D566" s="23">
        <v>5</v>
      </c>
      <c r="E566" s="21" t="s">
        <v>1242</v>
      </c>
      <c r="F566" s="21" t="s">
        <v>1243</v>
      </c>
      <c r="G566" s="24" t="s">
        <v>14</v>
      </c>
      <c r="H566" s="25" t="str">
        <f t="shared" si="16"/>
        <v>指南链接</v>
      </c>
    </row>
    <row r="567" spans="1:8" ht="84">
      <c r="A567" s="20"/>
      <c r="B567" s="21" t="s">
        <v>71</v>
      </c>
      <c r="C567" s="22" t="s">
        <v>1248</v>
      </c>
      <c r="D567" s="23">
        <v>50</v>
      </c>
      <c r="E567" s="21" t="s">
        <v>1242</v>
      </c>
      <c r="F567" s="21" t="s">
        <v>1243</v>
      </c>
      <c r="G567" s="24" t="s">
        <v>14</v>
      </c>
      <c r="H567" s="25" t="str">
        <f t="shared" si="16"/>
        <v>指南链接</v>
      </c>
    </row>
    <row r="568" spans="1:8" ht="72">
      <c r="A568" s="20"/>
      <c r="B568" s="21" t="s">
        <v>18</v>
      </c>
      <c r="C568" s="22" t="s">
        <v>1249</v>
      </c>
      <c r="D568" s="23">
        <v>10</v>
      </c>
      <c r="E568" s="21" t="s">
        <v>1242</v>
      </c>
      <c r="F568" s="21" t="s">
        <v>1243</v>
      </c>
      <c r="G568" s="24" t="s">
        <v>14</v>
      </c>
      <c r="H568" s="25" t="str">
        <f t="shared" si="16"/>
        <v>指南链接</v>
      </c>
    </row>
    <row r="569" spans="1:8" ht="73.5" customHeight="1">
      <c r="A569" s="20"/>
      <c r="B569" s="21" t="s">
        <v>20</v>
      </c>
      <c r="C569" s="22" t="s">
        <v>1250</v>
      </c>
      <c r="D569" s="23">
        <v>20</v>
      </c>
      <c r="E569" s="21" t="s">
        <v>1242</v>
      </c>
      <c r="F569" s="24" t="s">
        <v>14</v>
      </c>
      <c r="G569" s="21" t="s">
        <v>1243</v>
      </c>
      <c r="H569" s="25" t="str">
        <f t="shared" si="16"/>
        <v>指南链接</v>
      </c>
    </row>
    <row r="570" spans="1:8" ht="75.75" customHeight="1">
      <c r="A570" s="20" t="s">
        <v>1251</v>
      </c>
      <c r="B570" s="21" t="s">
        <v>11</v>
      </c>
      <c r="C570" s="22" t="s">
        <v>1252</v>
      </c>
      <c r="D570" s="23">
        <v>5</v>
      </c>
      <c r="E570" s="21" t="s">
        <v>1253</v>
      </c>
      <c r="F570" s="21" t="s">
        <v>1254</v>
      </c>
      <c r="G570" s="24" t="s">
        <v>14</v>
      </c>
      <c r="H570" s="25" t="str">
        <f>HYPERLINK("http://cxhz.hep.com.cn/ProfessionalProjectWebsite/html/projectDetail.html?id=359","指南链接")</f>
        <v>指南链接</v>
      </c>
    </row>
    <row r="571" spans="1:8" ht="105" customHeight="1">
      <c r="A571" s="20"/>
      <c r="B571" s="21" t="s">
        <v>15</v>
      </c>
      <c r="C571" s="22" t="s">
        <v>1255</v>
      </c>
      <c r="D571" s="23">
        <v>15</v>
      </c>
      <c r="E571" s="21" t="s">
        <v>1253</v>
      </c>
      <c r="F571" s="21" t="s">
        <v>1254</v>
      </c>
      <c r="G571" s="24" t="s">
        <v>14</v>
      </c>
      <c r="H571" s="25" t="str">
        <f>HYPERLINK("http://cxhz.hep.com.cn/ProfessionalProjectWebsite/html/projectDetail.html?id=359","指南链接")</f>
        <v>指南链接</v>
      </c>
    </row>
    <row r="572" spans="1:8" ht="81" customHeight="1">
      <c r="A572" s="20"/>
      <c r="B572" s="21" t="s">
        <v>18</v>
      </c>
      <c r="C572" s="22" t="s">
        <v>1256</v>
      </c>
      <c r="D572" s="23">
        <v>3</v>
      </c>
      <c r="E572" s="21" t="s">
        <v>1253</v>
      </c>
      <c r="F572" s="21" t="s">
        <v>1254</v>
      </c>
      <c r="G572" s="24" t="s">
        <v>14</v>
      </c>
      <c r="H572" s="25" t="str">
        <f>HYPERLINK("http://cxhz.hep.com.cn/ProfessionalProjectWebsite/html/projectDetail.html?id=359","指南链接")</f>
        <v>指南链接</v>
      </c>
    </row>
    <row r="573" spans="1:8" ht="150" customHeight="1">
      <c r="A573" s="20" t="s">
        <v>1257</v>
      </c>
      <c r="B573" s="21" t="s">
        <v>15</v>
      </c>
      <c r="C573" s="22" t="s">
        <v>1258</v>
      </c>
      <c r="D573" s="23">
        <v>10</v>
      </c>
      <c r="E573" s="21" t="s">
        <v>1259</v>
      </c>
      <c r="F573" s="21" t="s">
        <v>1260</v>
      </c>
      <c r="G573" s="24" t="s">
        <v>14</v>
      </c>
      <c r="H573" s="25" t="str">
        <f aca="true" t="shared" si="17" ref="H573:H578">HYPERLINK("http://cxhz.hep.com.cn/ProfessionalProjectWebsite/html/projectDetail.html?id=402","指南链接")</f>
        <v>指南链接</v>
      </c>
    </row>
    <row r="574" spans="1:8" ht="144">
      <c r="A574" s="20"/>
      <c r="B574" s="21" t="s">
        <v>20</v>
      </c>
      <c r="C574" s="22" t="s">
        <v>1261</v>
      </c>
      <c r="D574" s="23">
        <v>10</v>
      </c>
      <c r="E574" s="21" t="s">
        <v>1262</v>
      </c>
      <c r="F574" s="24" t="s">
        <v>14</v>
      </c>
      <c r="G574" s="21" t="s">
        <v>1263</v>
      </c>
      <c r="H574" s="25" t="str">
        <f t="shared" si="17"/>
        <v>指南链接</v>
      </c>
    </row>
    <row r="575" spans="1:8" ht="132">
      <c r="A575" s="20"/>
      <c r="B575" s="21" t="s">
        <v>31</v>
      </c>
      <c r="C575" s="22" t="s">
        <v>1264</v>
      </c>
      <c r="D575" s="23">
        <v>200</v>
      </c>
      <c r="E575" s="21" t="s">
        <v>1265</v>
      </c>
      <c r="F575" s="21" t="s">
        <v>1266</v>
      </c>
      <c r="G575" s="24" t="s">
        <v>14</v>
      </c>
      <c r="H575" s="25" t="str">
        <f t="shared" si="17"/>
        <v>指南链接</v>
      </c>
    </row>
    <row r="576" spans="1:8" ht="96">
      <c r="A576" s="20"/>
      <c r="B576" s="21" t="s">
        <v>33</v>
      </c>
      <c r="C576" s="22" t="s">
        <v>1267</v>
      </c>
      <c r="D576" s="23">
        <v>10</v>
      </c>
      <c r="E576" s="21" t="s">
        <v>1268</v>
      </c>
      <c r="F576" s="21" t="s">
        <v>1269</v>
      </c>
      <c r="G576" s="24" t="s">
        <v>14</v>
      </c>
      <c r="H576" s="25" t="str">
        <f t="shared" si="17"/>
        <v>指南链接</v>
      </c>
    </row>
    <row r="577" spans="1:8" ht="124.5" customHeight="1">
      <c r="A577" s="20"/>
      <c r="B577" s="21" t="s">
        <v>15</v>
      </c>
      <c r="C577" s="22" t="s">
        <v>1270</v>
      </c>
      <c r="D577" s="23">
        <v>100</v>
      </c>
      <c r="E577" s="21" t="s">
        <v>1271</v>
      </c>
      <c r="F577" s="21" t="s">
        <v>1271</v>
      </c>
      <c r="G577" s="24" t="s">
        <v>14</v>
      </c>
      <c r="H577" s="25" t="str">
        <f t="shared" si="17"/>
        <v>指南链接</v>
      </c>
    </row>
    <row r="578" spans="1:8" ht="156">
      <c r="A578" s="20"/>
      <c r="B578" s="21" t="s">
        <v>18</v>
      </c>
      <c r="C578" s="22" t="s">
        <v>1272</v>
      </c>
      <c r="D578" s="23">
        <v>10</v>
      </c>
      <c r="E578" s="21" t="s">
        <v>1273</v>
      </c>
      <c r="F578" s="24" t="s">
        <v>14</v>
      </c>
      <c r="G578" s="21" t="s">
        <v>1273</v>
      </c>
      <c r="H578" s="25" t="str">
        <f t="shared" si="17"/>
        <v>指南链接</v>
      </c>
    </row>
    <row r="579" spans="1:8" ht="48">
      <c r="A579" s="20" t="s">
        <v>1274</v>
      </c>
      <c r="B579" s="21" t="s">
        <v>15</v>
      </c>
      <c r="C579" s="22" t="s">
        <v>1275</v>
      </c>
      <c r="D579" s="23">
        <v>8</v>
      </c>
      <c r="E579" s="21" t="s">
        <v>1276</v>
      </c>
      <c r="F579" s="21" t="s">
        <v>1277</v>
      </c>
      <c r="G579" s="24" t="s">
        <v>14</v>
      </c>
      <c r="H579" s="25" t="str">
        <f>HYPERLINK("http://cxhz.hep.com.cn/ProfessionalProjectWebsite/html/projectDetail.html?id=395","指南链接")</f>
        <v>指南链接</v>
      </c>
    </row>
    <row r="580" spans="1:8" ht="144.75" customHeight="1">
      <c r="A580" s="20"/>
      <c r="B580" s="21" t="s">
        <v>15</v>
      </c>
      <c r="C580" s="22" t="s">
        <v>1278</v>
      </c>
      <c r="D580" s="23">
        <v>8</v>
      </c>
      <c r="E580" s="21" t="s">
        <v>1276</v>
      </c>
      <c r="F580" s="21" t="s">
        <v>1277</v>
      </c>
      <c r="G580" s="24" t="s">
        <v>14</v>
      </c>
      <c r="H580" s="25" t="str">
        <f>HYPERLINK("http://cxhz.hep.com.cn/ProfessionalProjectWebsite/html/projectDetail.html?id=395","指南链接")</f>
        <v>指南链接</v>
      </c>
    </row>
    <row r="581" spans="1:8" ht="72">
      <c r="A581" s="20"/>
      <c r="B581" s="21" t="s">
        <v>33</v>
      </c>
      <c r="C581" s="22" t="s">
        <v>1279</v>
      </c>
      <c r="D581" s="23">
        <v>8</v>
      </c>
      <c r="E581" s="21" t="s">
        <v>1276</v>
      </c>
      <c r="F581" s="21" t="s">
        <v>1280</v>
      </c>
      <c r="G581" s="24" t="s">
        <v>14</v>
      </c>
      <c r="H581" s="25" t="str">
        <f>HYPERLINK("http://cxhz.hep.com.cn/ProfessionalProjectWebsite/html/projectDetail.html?id=395","指南链接")</f>
        <v>指南链接</v>
      </c>
    </row>
    <row r="582" spans="1:8" ht="66" customHeight="1">
      <c r="A582" s="20"/>
      <c r="B582" s="21" t="s">
        <v>33</v>
      </c>
      <c r="C582" s="22" t="s">
        <v>1281</v>
      </c>
      <c r="D582" s="23">
        <v>8</v>
      </c>
      <c r="E582" s="21" t="s">
        <v>1276</v>
      </c>
      <c r="F582" s="21" t="s">
        <v>1277</v>
      </c>
      <c r="G582" s="24" t="s">
        <v>14</v>
      </c>
      <c r="H582" s="25" t="str">
        <f>HYPERLINK("http://cxhz.hep.com.cn/ProfessionalProjectWebsite/html/projectDetail.html?id=395","指南链接")</f>
        <v>指南链接</v>
      </c>
    </row>
    <row r="583" spans="1:8" ht="111.75" customHeight="1">
      <c r="A583" s="20" t="s">
        <v>1282</v>
      </c>
      <c r="B583" s="21" t="s">
        <v>15</v>
      </c>
      <c r="C583" s="22" t="s">
        <v>1283</v>
      </c>
      <c r="D583" s="23">
        <v>20</v>
      </c>
      <c r="E583" s="21" t="s">
        <v>1284</v>
      </c>
      <c r="F583" s="21" t="s">
        <v>1285</v>
      </c>
      <c r="G583" s="24" t="s">
        <v>14</v>
      </c>
      <c r="H583" s="25" t="str">
        <f aca="true" t="shared" si="18" ref="H583:H588">HYPERLINK("http://cxhz.hep.com.cn/ProfessionalProjectWebsite/html/projectDetail.html?id=437","指南链接")</f>
        <v>指南链接</v>
      </c>
    </row>
    <row r="584" spans="1:8" ht="102.75" customHeight="1">
      <c r="A584" s="20"/>
      <c r="B584" s="21" t="s">
        <v>31</v>
      </c>
      <c r="C584" s="22" t="s">
        <v>1286</v>
      </c>
      <c r="D584" s="23">
        <v>6</v>
      </c>
      <c r="E584" s="21" t="s">
        <v>1287</v>
      </c>
      <c r="F584" s="21" t="s">
        <v>1288</v>
      </c>
      <c r="G584" s="24" t="s">
        <v>14</v>
      </c>
      <c r="H584" s="25" t="str">
        <f t="shared" si="18"/>
        <v>指南链接</v>
      </c>
    </row>
    <row r="585" spans="1:8" ht="99.75" customHeight="1">
      <c r="A585" s="20"/>
      <c r="B585" s="21" t="s">
        <v>33</v>
      </c>
      <c r="C585" s="22" t="s">
        <v>1289</v>
      </c>
      <c r="D585" s="23">
        <v>31</v>
      </c>
      <c r="E585" s="21" t="s">
        <v>1287</v>
      </c>
      <c r="F585" s="21" t="s">
        <v>1288</v>
      </c>
      <c r="G585" s="24" t="s">
        <v>14</v>
      </c>
      <c r="H585" s="25" t="str">
        <f t="shared" si="18"/>
        <v>指南链接</v>
      </c>
    </row>
    <row r="586" spans="1:8" ht="76.5" customHeight="1">
      <c r="A586" s="20"/>
      <c r="B586" s="21" t="s">
        <v>71</v>
      </c>
      <c r="C586" s="22" t="s">
        <v>1290</v>
      </c>
      <c r="D586" s="23">
        <v>1</v>
      </c>
      <c r="E586" s="21" t="s">
        <v>1291</v>
      </c>
      <c r="F586" s="21" t="s">
        <v>1292</v>
      </c>
      <c r="G586" s="24" t="s">
        <v>14</v>
      </c>
      <c r="H586" s="25" t="str">
        <f t="shared" si="18"/>
        <v>指南链接</v>
      </c>
    </row>
    <row r="587" spans="1:8" ht="99.75" customHeight="1">
      <c r="A587" s="20"/>
      <c r="B587" s="21" t="s">
        <v>18</v>
      </c>
      <c r="C587" s="22" t="s">
        <v>1293</v>
      </c>
      <c r="D587" s="23">
        <v>3</v>
      </c>
      <c r="E587" s="21" t="s">
        <v>1287</v>
      </c>
      <c r="F587" s="21" t="s">
        <v>1288</v>
      </c>
      <c r="G587" s="24" t="s">
        <v>14</v>
      </c>
      <c r="H587" s="25" t="str">
        <f t="shared" si="18"/>
        <v>指南链接</v>
      </c>
    </row>
    <row r="588" spans="1:8" ht="96">
      <c r="A588" s="20"/>
      <c r="B588" s="21" t="s">
        <v>20</v>
      </c>
      <c r="C588" s="22" t="s">
        <v>1294</v>
      </c>
      <c r="D588" s="23">
        <v>25</v>
      </c>
      <c r="E588" s="21" t="s">
        <v>1295</v>
      </c>
      <c r="F588" s="24" t="s">
        <v>14</v>
      </c>
      <c r="G588" s="21" t="s">
        <v>1296</v>
      </c>
      <c r="H588" s="25" t="str">
        <f t="shared" si="18"/>
        <v>指南链接</v>
      </c>
    </row>
    <row r="589" spans="1:8" ht="48">
      <c r="A589" s="20" t="s">
        <v>1297</v>
      </c>
      <c r="B589" s="21" t="s">
        <v>15</v>
      </c>
      <c r="C589" s="22" t="s">
        <v>1298</v>
      </c>
      <c r="D589" s="23" t="s">
        <v>1299</v>
      </c>
      <c r="E589" s="21" t="s">
        <v>523</v>
      </c>
      <c r="F589" s="21" t="s">
        <v>30</v>
      </c>
      <c r="G589" s="24" t="s">
        <v>14</v>
      </c>
      <c r="H589" s="25" t="str">
        <f>HYPERLINK("http://cxhz.hep.com.cn/ProfessionalProjectWebsite/html/projectDetail.html?id=387","指南链接")</f>
        <v>指南链接</v>
      </c>
    </row>
    <row r="590" spans="1:8" ht="72">
      <c r="A590" s="20" t="s">
        <v>1300</v>
      </c>
      <c r="B590" s="21" t="s">
        <v>15</v>
      </c>
      <c r="C590" s="22" t="s">
        <v>1301</v>
      </c>
      <c r="D590" s="23">
        <v>6</v>
      </c>
      <c r="E590" s="21" t="s">
        <v>1302</v>
      </c>
      <c r="F590" s="21" t="s">
        <v>1303</v>
      </c>
      <c r="G590" s="24" t="s">
        <v>14</v>
      </c>
      <c r="H590" s="25" t="str">
        <f>HYPERLINK("http://cxhz.hep.com.cn/ProfessionalProjectWebsite/html/projectDetail.html?id=424","指南链接")</f>
        <v>指南链接</v>
      </c>
    </row>
    <row r="591" spans="1:8" ht="33" customHeight="1">
      <c r="A591" s="20" t="s">
        <v>1304</v>
      </c>
      <c r="B591" s="21" t="s">
        <v>11</v>
      </c>
      <c r="C591" s="22" t="s">
        <v>1305</v>
      </c>
      <c r="D591" s="23">
        <v>3</v>
      </c>
      <c r="E591" s="21" t="s">
        <v>1306</v>
      </c>
      <c r="F591" s="21" t="s">
        <v>1307</v>
      </c>
      <c r="G591" s="24" t="s">
        <v>14</v>
      </c>
      <c r="H591" s="25" t="str">
        <f>HYPERLINK("http://cxhz.hep.com.cn/ProfessionalProjectWebsite/html/projectDetail.html?id=405","指南链接")</f>
        <v>指南链接</v>
      </c>
    </row>
    <row r="592" spans="1:8" ht="87.75" customHeight="1">
      <c r="A592" s="20"/>
      <c r="B592" s="21" t="s">
        <v>15</v>
      </c>
      <c r="C592" s="22" t="s">
        <v>1308</v>
      </c>
      <c r="D592" s="23">
        <v>10</v>
      </c>
      <c r="E592" s="21" t="s">
        <v>1309</v>
      </c>
      <c r="F592" s="21" t="s">
        <v>1310</v>
      </c>
      <c r="G592" s="24" t="s">
        <v>14</v>
      </c>
      <c r="H592" s="25" t="str">
        <f>HYPERLINK("http://cxhz.hep.com.cn/ProfessionalProjectWebsite/html/projectDetail.html?id=405","指南链接")</f>
        <v>指南链接</v>
      </c>
    </row>
    <row r="593" spans="1:8" ht="51.75" customHeight="1">
      <c r="A593" s="20"/>
      <c r="B593" s="21" t="s">
        <v>33</v>
      </c>
      <c r="C593" s="22" t="s">
        <v>1311</v>
      </c>
      <c r="D593" s="23">
        <v>20</v>
      </c>
      <c r="E593" s="21" t="s">
        <v>1312</v>
      </c>
      <c r="F593" s="21" t="s">
        <v>1310</v>
      </c>
      <c r="G593" s="24" t="s">
        <v>14</v>
      </c>
      <c r="H593" s="25" t="str">
        <f>HYPERLINK("http://cxhz.hep.com.cn/ProfessionalProjectWebsite/html/projectDetail.html?id=405","指南链接")</f>
        <v>指南链接</v>
      </c>
    </row>
    <row r="594" spans="1:8" ht="42" customHeight="1">
      <c r="A594" s="20"/>
      <c r="B594" s="21" t="s">
        <v>18</v>
      </c>
      <c r="C594" s="22" t="s">
        <v>1313</v>
      </c>
      <c r="D594" s="23">
        <v>5</v>
      </c>
      <c r="E594" s="21" t="s">
        <v>1314</v>
      </c>
      <c r="F594" s="21" t="s">
        <v>635</v>
      </c>
      <c r="G594" s="24" t="s">
        <v>14</v>
      </c>
      <c r="H594" s="25" t="str">
        <f>HYPERLINK("http://cxhz.hep.com.cn/ProfessionalProjectWebsite/html/projectDetail.html?id=405","指南链接")</f>
        <v>指南链接</v>
      </c>
    </row>
    <row r="595" spans="1:8" ht="60">
      <c r="A595" s="20"/>
      <c r="B595" s="21" t="s">
        <v>178</v>
      </c>
      <c r="C595" s="22" t="s">
        <v>1315</v>
      </c>
      <c r="D595" s="23">
        <v>10</v>
      </c>
      <c r="E595" s="21" t="s">
        <v>1309</v>
      </c>
      <c r="F595" s="21" t="s">
        <v>1316</v>
      </c>
      <c r="G595" s="21" t="s">
        <v>1316</v>
      </c>
      <c r="H595" s="25" t="str">
        <f>HYPERLINK("http://cxhz.hep.com.cn/ProfessionalProjectWebsite/html/projectDetail.html?id=405","指南链接")</f>
        <v>指南链接</v>
      </c>
    </row>
    <row r="596" spans="1:8" ht="78" customHeight="1">
      <c r="A596" s="20" t="s">
        <v>1317</v>
      </c>
      <c r="B596" s="21" t="s">
        <v>15</v>
      </c>
      <c r="C596" s="22" t="s">
        <v>1318</v>
      </c>
      <c r="D596" s="23">
        <v>10</v>
      </c>
      <c r="E596" s="21" t="s">
        <v>1319</v>
      </c>
      <c r="F596" s="21" t="s">
        <v>1320</v>
      </c>
      <c r="G596" s="24" t="s">
        <v>14</v>
      </c>
      <c r="H596" s="25" t="str">
        <f>HYPERLINK("http://cxhz.hep.com.cn/ProfessionalProjectWebsite/html/projectDetail.html?id=382","指南链接")</f>
        <v>指南链接</v>
      </c>
    </row>
    <row r="597" spans="1:8" ht="87.75" customHeight="1">
      <c r="A597" s="20"/>
      <c r="B597" s="21" t="s">
        <v>31</v>
      </c>
      <c r="C597" s="22" t="s">
        <v>1321</v>
      </c>
      <c r="D597" s="23">
        <v>10</v>
      </c>
      <c r="E597" s="21" t="s">
        <v>1322</v>
      </c>
      <c r="F597" s="21" t="s">
        <v>1320</v>
      </c>
      <c r="G597" s="24" t="s">
        <v>14</v>
      </c>
      <c r="H597" s="25" t="str">
        <f>HYPERLINK("http://cxhz.hep.com.cn/ProfessionalProjectWebsite/html/projectDetail.html?id=382","指南链接")</f>
        <v>指南链接</v>
      </c>
    </row>
    <row r="598" spans="1:8" ht="75.75" customHeight="1">
      <c r="A598" s="20"/>
      <c r="B598" s="21" t="s">
        <v>33</v>
      </c>
      <c r="C598" s="22" t="s">
        <v>1323</v>
      </c>
      <c r="D598" s="23">
        <v>10</v>
      </c>
      <c r="E598" s="21" t="s">
        <v>1324</v>
      </c>
      <c r="F598" s="21" t="s">
        <v>1320</v>
      </c>
      <c r="G598" s="24" t="s">
        <v>14</v>
      </c>
      <c r="H598" s="25" t="str">
        <f>HYPERLINK("http://cxhz.hep.com.cn/ProfessionalProjectWebsite/html/projectDetail.html?id=382","指南链接")</f>
        <v>指南链接</v>
      </c>
    </row>
    <row r="599" spans="1:8" ht="96">
      <c r="A599" s="20"/>
      <c r="B599" s="21" t="s">
        <v>71</v>
      </c>
      <c r="C599" s="22" t="s">
        <v>1325</v>
      </c>
      <c r="D599" s="23">
        <v>10</v>
      </c>
      <c r="E599" s="21" t="s">
        <v>1326</v>
      </c>
      <c r="F599" s="24" t="s">
        <v>14</v>
      </c>
      <c r="G599" s="21" t="s">
        <v>1320</v>
      </c>
      <c r="H599" s="25" t="str">
        <f>HYPERLINK("http://cxhz.hep.com.cn/ProfessionalProjectWebsite/html/projectDetail.html?id=382","指南链接")</f>
        <v>指南链接</v>
      </c>
    </row>
    <row r="600" spans="1:8" ht="75.75" customHeight="1">
      <c r="A600" s="20"/>
      <c r="B600" s="21" t="s">
        <v>18</v>
      </c>
      <c r="C600" s="22" t="s">
        <v>1327</v>
      </c>
      <c r="D600" s="23">
        <v>10</v>
      </c>
      <c r="E600" s="21" t="s">
        <v>1319</v>
      </c>
      <c r="F600" s="21" t="s">
        <v>1320</v>
      </c>
      <c r="G600" s="24" t="s">
        <v>14</v>
      </c>
      <c r="H600" s="25" t="str">
        <f>HYPERLINK("http://cxhz.hep.com.cn/ProfessionalProjectWebsite/html/projectDetail.html?id=382","指南链接")</f>
        <v>指南链接</v>
      </c>
    </row>
    <row r="601" spans="1:8" ht="132">
      <c r="A601" s="20" t="s">
        <v>1328</v>
      </c>
      <c r="B601" s="21" t="s">
        <v>18</v>
      </c>
      <c r="C601" s="22" t="s">
        <v>1329</v>
      </c>
      <c r="D601" s="23">
        <v>50</v>
      </c>
      <c r="E601" s="21" t="s">
        <v>1330</v>
      </c>
      <c r="F601" s="21" t="s">
        <v>1330</v>
      </c>
      <c r="G601" s="24" t="s">
        <v>14</v>
      </c>
      <c r="H601" s="25" t="str">
        <f>HYPERLINK("http://cxhz.hep.com.cn/ProfessionalProjectWebsite/html/projectDetail.html?id=386","指南链接")</f>
        <v>指南链接</v>
      </c>
    </row>
    <row r="602" spans="1:8" ht="64.5" customHeight="1">
      <c r="A602" s="20" t="s">
        <v>1331</v>
      </c>
      <c r="B602" s="21" t="s">
        <v>15</v>
      </c>
      <c r="C602" s="22" t="s">
        <v>1332</v>
      </c>
      <c r="D602" s="23">
        <v>5</v>
      </c>
      <c r="E602" s="21" t="s">
        <v>1333</v>
      </c>
      <c r="F602" s="21" t="s">
        <v>30</v>
      </c>
      <c r="G602" s="24" t="s">
        <v>14</v>
      </c>
      <c r="H602" s="25" t="str">
        <f>HYPERLINK("http://cxhz.hep.com.cn/ProfessionalProjectWebsite/html/projectDetail.html?id=423","指南链接")</f>
        <v>指南链接</v>
      </c>
    </row>
    <row r="603" spans="1:8" ht="63.75" customHeight="1">
      <c r="A603" s="20"/>
      <c r="B603" s="21" t="s">
        <v>20</v>
      </c>
      <c r="C603" s="22" t="s">
        <v>1334</v>
      </c>
      <c r="D603" s="23">
        <v>1</v>
      </c>
      <c r="E603" s="21" t="s">
        <v>1335</v>
      </c>
      <c r="F603" s="24" t="s">
        <v>14</v>
      </c>
      <c r="G603" s="21" t="s">
        <v>1336</v>
      </c>
      <c r="H603" s="25" t="str">
        <f>HYPERLINK("http://cxhz.hep.com.cn/ProfessionalProjectWebsite/html/projectDetail.html?id=423","指南链接")</f>
        <v>指南链接</v>
      </c>
    </row>
    <row r="604" spans="1:8" ht="87.75" customHeight="1">
      <c r="A604" s="20" t="s">
        <v>1337</v>
      </c>
      <c r="B604" s="21" t="s">
        <v>15</v>
      </c>
      <c r="C604" s="22" t="s">
        <v>1338</v>
      </c>
      <c r="D604" s="23">
        <v>10</v>
      </c>
      <c r="E604" s="21" t="s">
        <v>1339</v>
      </c>
      <c r="F604" s="21" t="s">
        <v>951</v>
      </c>
      <c r="G604" s="24" t="s">
        <v>14</v>
      </c>
      <c r="H604" s="25" t="str">
        <f>HYPERLINK("http://cxhz.hep.com.cn/ProfessionalProjectWebsite/html/projectDetail.html?id=477","指南链接")</f>
        <v>指南链接</v>
      </c>
    </row>
    <row r="605" spans="1:8" ht="88.5" customHeight="1">
      <c r="A605" s="20"/>
      <c r="B605" s="21" t="s">
        <v>31</v>
      </c>
      <c r="C605" s="22" t="s">
        <v>1340</v>
      </c>
      <c r="D605" s="23">
        <v>10</v>
      </c>
      <c r="E605" s="21" t="s">
        <v>1341</v>
      </c>
      <c r="F605" s="21" t="s">
        <v>1342</v>
      </c>
      <c r="G605" s="24" t="s">
        <v>14</v>
      </c>
      <c r="H605" s="25" t="str">
        <f>HYPERLINK("http://cxhz.hep.com.cn/ProfessionalProjectWebsite/html/projectDetail.html?id=477","指南链接")</f>
        <v>指南链接</v>
      </c>
    </row>
    <row r="606" spans="1:8" ht="102" customHeight="1">
      <c r="A606" s="20"/>
      <c r="B606" s="21" t="s">
        <v>71</v>
      </c>
      <c r="C606" s="22" t="s">
        <v>1343</v>
      </c>
      <c r="D606" s="23">
        <v>10</v>
      </c>
      <c r="E606" s="21" t="s">
        <v>1339</v>
      </c>
      <c r="F606" s="21" t="s">
        <v>951</v>
      </c>
      <c r="G606" s="24" t="s">
        <v>14</v>
      </c>
      <c r="H606" s="25" t="str">
        <f>HYPERLINK("http://cxhz.hep.com.cn/ProfessionalProjectWebsite/html/projectDetail.html?id=477","指南链接")</f>
        <v>指南链接</v>
      </c>
    </row>
    <row r="607" spans="1:8" ht="96">
      <c r="A607" s="20" t="s">
        <v>1344</v>
      </c>
      <c r="B607" s="21" t="s">
        <v>33</v>
      </c>
      <c r="C607" s="22" t="s">
        <v>1345</v>
      </c>
      <c r="D607" s="23">
        <v>20</v>
      </c>
      <c r="E607" s="21" t="s">
        <v>1346</v>
      </c>
      <c r="F607" s="21" t="s">
        <v>1347</v>
      </c>
      <c r="G607" s="24" t="s">
        <v>14</v>
      </c>
      <c r="H607" s="25" t="str">
        <f>HYPERLINK("http://cxhz.hep.com.cn/ProfessionalProjectWebsite/html/projectDetail.html?id=444","指南链接")</f>
        <v>指南链接</v>
      </c>
    </row>
    <row r="608" spans="1:8" ht="69.75" customHeight="1">
      <c r="A608" s="20"/>
      <c r="B608" s="21" t="s">
        <v>31</v>
      </c>
      <c r="C608" s="22" t="s">
        <v>1348</v>
      </c>
      <c r="D608" s="23">
        <v>10</v>
      </c>
      <c r="E608" s="21" t="s">
        <v>1349</v>
      </c>
      <c r="F608" s="21" t="s">
        <v>1350</v>
      </c>
      <c r="G608" s="24" t="s">
        <v>14</v>
      </c>
      <c r="H608" s="25" t="str">
        <f>HYPERLINK("http://cxhz.hep.com.cn/ProfessionalProjectWebsite/html/projectDetail.html?id=444","指南链接")</f>
        <v>指南链接</v>
      </c>
    </row>
    <row r="609" spans="1:8" ht="93" customHeight="1">
      <c r="A609" s="20" t="s">
        <v>1351</v>
      </c>
      <c r="B609" s="21" t="s">
        <v>11</v>
      </c>
      <c r="C609" s="22" t="s">
        <v>1352</v>
      </c>
      <c r="D609" s="23">
        <v>3</v>
      </c>
      <c r="E609" s="21" t="s">
        <v>1353</v>
      </c>
      <c r="F609" s="21" t="s">
        <v>1354</v>
      </c>
      <c r="G609" s="24" t="s">
        <v>14</v>
      </c>
      <c r="H609" s="25" t="str">
        <f>HYPERLINK("http://cxhz.hep.com.cn/ProfessionalProjectWebsite/html/projectDetail.html?id=412","指南链接")</f>
        <v>指南链接</v>
      </c>
    </row>
    <row r="610" spans="1:8" ht="90" customHeight="1">
      <c r="A610" s="20"/>
      <c r="B610" s="21" t="s">
        <v>15</v>
      </c>
      <c r="C610" s="22" t="s">
        <v>1355</v>
      </c>
      <c r="D610" s="23">
        <v>5</v>
      </c>
      <c r="E610" s="21" t="s">
        <v>1356</v>
      </c>
      <c r="F610" s="21" t="s">
        <v>1357</v>
      </c>
      <c r="G610" s="24" t="s">
        <v>14</v>
      </c>
      <c r="H610" s="25" t="str">
        <f>HYPERLINK("http://cxhz.hep.com.cn/ProfessionalProjectWebsite/html/projectDetail.html?id=412","指南链接")</f>
        <v>指南链接</v>
      </c>
    </row>
    <row r="611" spans="1:8" ht="90.75" customHeight="1">
      <c r="A611" s="20"/>
      <c r="B611" s="21" t="s">
        <v>31</v>
      </c>
      <c r="C611" s="22" t="s">
        <v>1358</v>
      </c>
      <c r="D611" s="23">
        <v>2</v>
      </c>
      <c r="E611" s="21" t="s">
        <v>1356</v>
      </c>
      <c r="F611" s="21" t="s">
        <v>1354</v>
      </c>
      <c r="G611" s="24" t="s">
        <v>14</v>
      </c>
      <c r="H611" s="25" t="str">
        <f>HYPERLINK("http://cxhz.hep.com.cn/ProfessionalProjectWebsite/html/projectDetail.html?id=412","指南链接")</f>
        <v>指南链接</v>
      </c>
    </row>
    <row r="612" spans="1:8" ht="123.75" customHeight="1">
      <c r="A612" s="20"/>
      <c r="B612" s="21" t="s">
        <v>33</v>
      </c>
      <c r="C612" s="22" t="s">
        <v>1359</v>
      </c>
      <c r="D612" s="23">
        <v>5</v>
      </c>
      <c r="E612" s="21" t="s">
        <v>1356</v>
      </c>
      <c r="F612" s="21" t="s">
        <v>1356</v>
      </c>
      <c r="G612" s="24" t="s">
        <v>14</v>
      </c>
      <c r="H612" s="25" t="str">
        <f>HYPERLINK("http://cxhz.hep.com.cn/ProfessionalProjectWebsite/html/projectDetail.html?id=412","指南链接")</f>
        <v>指南链接</v>
      </c>
    </row>
    <row r="613" spans="1:8" ht="90" customHeight="1">
      <c r="A613" s="20"/>
      <c r="B613" s="21" t="s">
        <v>71</v>
      </c>
      <c r="C613" s="22" t="s">
        <v>1360</v>
      </c>
      <c r="D613" s="23">
        <v>3</v>
      </c>
      <c r="E613" s="21" t="s">
        <v>1356</v>
      </c>
      <c r="F613" s="24" t="s">
        <v>14</v>
      </c>
      <c r="G613" s="21" t="s">
        <v>1361</v>
      </c>
      <c r="H613" s="25" t="str">
        <f>HYPERLINK("http://cxhz.hep.com.cn/ProfessionalProjectWebsite/html/projectDetail.html?id=412","指南链接")</f>
        <v>指南链接</v>
      </c>
    </row>
    <row r="614" spans="1:8" ht="90" customHeight="1">
      <c r="A614" s="20" t="s">
        <v>1362</v>
      </c>
      <c r="B614" s="21" t="s">
        <v>15</v>
      </c>
      <c r="C614" s="22" t="s">
        <v>1363</v>
      </c>
      <c r="D614" s="23" t="s">
        <v>1364</v>
      </c>
      <c r="E614" s="21" t="s">
        <v>1365</v>
      </c>
      <c r="F614" s="21" t="s">
        <v>1365</v>
      </c>
      <c r="G614" s="24" t="s">
        <v>14</v>
      </c>
      <c r="H614" s="25" t="str">
        <f aca="true" t="shared" si="19" ref="H614:H619">HYPERLINK("http://cxhz.hep.com.cn/ProfessionalProjectWebsite/html/projectDetail.html?id=401","指南链接")</f>
        <v>指南链接</v>
      </c>
    </row>
    <row r="615" spans="1:8" ht="51.75" customHeight="1">
      <c r="A615" s="20"/>
      <c r="B615" s="21" t="s">
        <v>31</v>
      </c>
      <c r="C615" s="22" t="s">
        <v>1366</v>
      </c>
      <c r="D615" s="23" t="s">
        <v>1364</v>
      </c>
      <c r="E615" s="21" t="s">
        <v>1365</v>
      </c>
      <c r="F615" s="21" t="s">
        <v>1365</v>
      </c>
      <c r="G615" s="24" t="s">
        <v>14</v>
      </c>
      <c r="H615" s="25" t="str">
        <f t="shared" si="19"/>
        <v>指南链接</v>
      </c>
    </row>
    <row r="616" spans="1:8" ht="51.75" customHeight="1">
      <c r="A616" s="20"/>
      <c r="B616" s="21" t="s">
        <v>33</v>
      </c>
      <c r="C616" s="22" t="s">
        <v>1367</v>
      </c>
      <c r="D616" s="23" t="s">
        <v>1364</v>
      </c>
      <c r="E616" s="21" t="s">
        <v>1365</v>
      </c>
      <c r="F616" s="21" t="s">
        <v>1365</v>
      </c>
      <c r="G616" s="24" t="s">
        <v>14</v>
      </c>
      <c r="H616" s="25" t="str">
        <f t="shared" si="19"/>
        <v>指南链接</v>
      </c>
    </row>
    <row r="617" spans="1:8" ht="66" customHeight="1">
      <c r="A617" s="20"/>
      <c r="B617" s="21" t="s">
        <v>71</v>
      </c>
      <c r="C617" s="22" t="s">
        <v>1368</v>
      </c>
      <c r="D617" s="23" t="s">
        <v>1369</v>
      </c>
      <c r="E617" s="21" t="s">
        <v>1365</v>
      </c>
      <c r="F617" s="21" t="s">
        <v>1365</v>
      </c>
      <c r="G617" s="24" t="s">
        <v>14</v>
      </c>
      <c r="H617" s="25" t="str">
        <f t="shared" si="19"/>
        <v>指南链接</v>
      </c>
    </row>
    <row r="618" spans="1:8" ht="48">
      <c r="A618" s="20"/>
      <c r="B618" s="21" t="s">
        <v>18</v>
      </c>
      <c r="C618" s="22" t="s">
        <v>1370</v>
      </c>
      <c r="D618" s="23" t="s">
        <v>1371</v>
      </c>
      <c r="E618" s="21" t="s">
        <v>1365</v>
      </c>
      <c r="F618" s="21" t="s">
        <v>1365</v>
      </c>
      <c r="G618" s="24" t="s">
        <v>14</v>
      </c>
      <c r="H618" s="25" t="str">
        <f t="shared" si="19"/>
        <v>指南链接</v>
      </c>
    </row>
    <row r="619" spans="1:8" ht="48">
      <c r="A619" s="20"/>
      <c r="B619" s="21" t="s">
        <v>178</v>
      </c>
      <c r="C619" s="22" t="s">
        <v>1372</v>
      </c>
      <c r="D619" s="23" t="s">
        <v>1373</v>
      </c>
      <c r="E619" s="21" t="s">
        <v>1365</v>
      </c>
      <c r="F619" s="21" t="s">
        <v>1365</v>
      </c>
      <c r="G619" s="21" t="s">
        <v>1365</v>
      </c>
      <c r="H619" s="25" t="str">
        <f t="shared" si="19"/>
        <v>指南链接</v>
      </c>
    </row>
    <row r="620" spans="1:8" ht="72">
      <c r="A620" s="20" t="s">
        <v>1374</v>
      </c>
      <c r="B620" s="21" t="s">
        <v>11</v>
      </c>
      <c r="C620" s="22" t="s">
        <v>1375</v>
      </c>
      <c r="D620" s="23" t="s">
        <v>1376</v>
      </c>
      <c r="E620" s="21" t="s">
        <v>1377</v>
      </c>
      <c r="F620" s="21" t="s">
        <v>1378</v>
      </c>
      <c r="G620" s="24" t="s">
        <v>14</v>
      </c>
      <c r="H620" s="25" t="str">
        <f>HYPERLINK("http://cxhz.hep.com.cn/ProfessionalProjectWebsite/html/projectDetail.html?id=455","指南链接")</f>
        <v>指南链接</v>
      </c>
    </row>
    <row r="621" spans="1:8" ht="72">
      <c r="A621" s="20"/>
      <c r="B621" s="21" t="s">
        <v>20</v>
      </c>
      <c r="C621" s="22" t="s">
        <v>1379</v>
      </c>
      <c r="D621" s="23" t="s">
        <v>1371</v>
      </c>
      <c r="E621" s="21" t="s">
        <v>1380</v>
      </c>
      <c r="F621" s="21" t="s">
        <v>1381</v>
      </c>
      <c r="G621" s="21" t="s">
        <v>1381</v>
      </c>
      <c r="H621" s="25" t="str">
        <f>HYPERLINK("http://cxhz.hep.com.cn/ProfessionalProjectWebsite/html/projectDetail.html?id=455","指南链接")</f>
        <v>指南链接</v>
      </c>
    </row>
    <row r="622" spans="1:8" ht="60">
      <c r="A622" s="20"/>
      <c r="B622" s="21" t="s">
        <v>18</v>
      </c>
      <c r="C622" s="22" t="s">
        <v>1382</v>
      </c>
      <c r="D622" s="23" t="s">
        <v>1373</v>
      </c>
      <c r="E622" s="21" t="s">
        <v>1383</v>
      </c>
      <c r="F622" s="21" t="s">
        <v>1384</v>
      </c>
      <c r="G622" s="24" t="s">
        <v>14</v>
      </c>
      <c r="H622" s="25" t="str">
        <f>HYPERLINK("http://cxhz.hep.com.cn/ProfessionalProjectWebsite/html/projectDetail.html?id=455","指南链接")</f>
        <v>指南链接</v>
      </c>
    </row>
    <row r="623" spans="1:8" ht="84">
      <c r="A623" s="20"/>
      <c r="B623" s="21" t="s">
        <v>178</v>
      </c>
      <c r="C623" s="22" t="s">
        <v>1385</v>
      </c>
      <c r="D623" s="23" t="s">
        <v>1386</v>
      </c>
      <c r="E623" s="21" t="s">
        <v>1387</v>
      </c>
      <c r="F623" s="21" t="s">
        <v>1388</v>
      </c>
      <c r="G623" s="21" t="s">
        <v>1388</v>
      </c>
      <c r="H623" s="25" t="str">
        <f>HYPERLINK("http://cxhz.hep.com.cn/ProfessionalProjectWebsite/html/projectDetail.html?id=455","指南链接")</f>
        <v>指南链接</v>
      </c>
    </row>
    <row r="624" spans="1:8" ht="123" customHeight="1">
      <c r="A624" s="20" t="s">
        <v>1389</v>
      </c>
      <c r="B624" s="21" t="s">
        <v>15</v>
      </c>
      <c r="C624" s="22" t="s">
        <v>1390</v>
      </c>
      <c r="D624" s="23">
        <v>6</v>
      </c>
      <c r="E624" s="21" t="s">
        <v>1391</v>
      </c>
      <c r="F624" s="21" t="s">
        <v>1392</v>
      </c>
      <c r="G624" s="24" t="s">
        <v>14</v>
      </c>
      <c r="H624" s="25" t="str">
        <f>HYPERLINK("http://cxhz.hep.com.cn/ProfessionalProjectWebsite/html/projectDetail.html?id=399","指南链接")</f>
        <v>指南链接</v>
      </c>
    </row>
    <row r="625" spans="1:8" ht="111.75" customHeight="1">
      <c r="A625" s="20"/>
      <c r="B625" s="21" t="s">
        <v>18</v>
      </c>
      <c r="C625" s="22" t="s">
        <v>1393</v>
      </c>
      <c r="D625" s="23">
        <v>6</v>
      </c>
      <c r="E625" s="21" t="s">
        <v>1394</v>
      </c>
      <c r="F625" s="21" t="s">
        <v>1395</v>
      </c>
      <c r="G625" s="24" t="s">
        <v>14</v>
      </c>
      <c r="H625" s="25" t="str">
        <f>HYPERLINK("http://cxhz.hep.com.cn/ProfessionalProjectWebsite/html/projectDetail.html?id=399","指南链接")</f>
        <v>指南链接</v>
      </c>
    </row>
    <row r="626" spans="1:8" ht="84">
      <c r="A626" s="20"/>
      <c r="B626" s="21" t="s">
        <v>178</v>
      </c>
      <c r="C626" s="22" t="s">
        <v>1396</v>
      </c>
      <c r="D626" s="23">
        <v>1000</v>
      </c>
      <c r="E626" s="21" t="s">
        <v>1397</v>
      </c>
      <c r="F626" s="21" t="s">
        <v>1392</v>
      </c>
      <c r="G626" s="21" t="s">
        <v>1392</v>
      </c>
      <c r="H626" s="25" t="str">
        <f>HYPERLINK("http://cxhz.hep.com.cn/ProfessionalProjectWebsite/html/projectDetail.html?id=399","指南链接")</f>
        <v>指南链接</v>
      </c>
    </row>
    <row r="627" spans="1:8" ht="52.5" customHeight="1">
      <c r="A627" s="20" t="s">
        <v>1398</v>
      </c>
      <c r="B627" s="21" t="s">
        <v>15</v>
      </c>
      <c r="C627" s="22" t="s">
        <v>1399</v>
      </c>
      <c r="D627" s="23">
        <v>3</v>
      </c>
      <c r="E627" s="21" t="s">
        <v>1400</v>
      </c>
      <c r="F627" s="21" t="s">
        <v>1401</v>
      </c>
      <c r="G627" s="24" t="s">
        <v>14</v>
      </c>
      <c r="H627" s="25" t="str">
        <f>HYPERLINK("http://cxhz.hep.com.cn/ProfessionalProjectWebsite/html/projectDetail.html?id=408","指南链接")</f>
        <v>指南链接</v>
      </c>
    </row>
    <row r="628" spans="1:8" ht="51.75" customHeight="1">
      <c r="A628" s="20"/>
      <c r="B628" s="21" t="s">
        <v>20</v>
      </c>
      <c r="C628" s="22" t="s">
        <v>1402</v>
      </c>
      <c r="D628" s="23">
        <v>10</v>
      </c>
      <c r="E628" s="21" t="s">
        <v>1401</v>
      </c>
      <c r="F628" s="24" t="s">
        <v>14</v>
      </c>
      <c r="G628" s="21" t="s">
        <v>1401</v>
      </c>
      <c r="H628" s="25" t="str">
        <f>HYPERLINK("http://cxhz.hep.com.cn/ProfessionalProjectWebsite/html/projectDetail.html?id=411","指南链接")</f>
        <v>指南链接</v>
      </c>
    </row>
    <row r="629" spans="1:8" ht="90" customHeight="1">
      <c r="A629" s="20" t="s">
        <v>1403</v>
      </c>
      <c r="B629" s="21" t="s">
        <v>15</v>
      </c>
      <c r="C629" s="22" t="s">
        <v>1404</v>
      </c>
      <c r="D629" s="23">
        <v>5</v>
      </c>
      <c r="E629" s="21" t="s">
        <v>1405</v>
      </c>
      <c r="F629" s="21" t="s">
        <v>1406</v>
      </c>
      <c r="G629" s="24" t="s">
        <v>14</v>
      </c>
      <c r="H629" s="25" t="str">
        <f>HYPERLINK("http://cxhz.hep.com.cn/ProfessionalProjectWebsite/html/projectDetail.html?id=416","指南链接")</f>
        <v>指南链接</v>
      </c>
    </row>
    <row r="630" spans="1:8" ht="64.5" customHeight="1">
      <c r="A630" s="20"/>
      <c r="B630" s="21" t="s">
        <v>178</v>
      </c>
      <c r="C630" s="22" t="s">
        <v>1407</v>
      </c>
      <c r="D630" s="23">
        <v>5</v>
      </c>
      <c r="E630" s="21" t="s">
        <v>1408</v>
      </c>
      <c r="F630" s="21" t="s">
        <v>117</v>
      </c>
      <c r="G630" s="24" t="s">
        <v>14</v>
      </c>
      <c r="H630" s="25" t="str">
        <f>HYPERLINK("http://cxhz.hep.com.cn/ProfessionalProjectWebsite/html/projectDetail.html?id=416","指南链接")</f>
        <v>指南链接</v>
      </c>
    </row>
    <row r="631" spans="1:8" ht="87" customHeight="1">
      <c r="A631" s="20" t="s">
        <v>1409</v>
      </c>
      <c r="B631" s="21" t="s">
        <v>11</v>
      </c>
      <c r="C631" s="22" t="s">
        <v>1410</v>
      </c>
      <c r="D631" s="23">
        <v>30</v>
      </c>
      <c r="E631" s="21" t="s">
        <v>1411</v>
      </c>
      <c r="F631" s="21" t="s">
        <v>1411</v>
      </c>
      <c r="G631" s="24" t="s">
        <v>14</v>
      </c>
      <c r="H631" s="25" t="str">
        <f>HYPERLINK("http://cxhz.hep.com.cn/ProfessionalProjectWebsite/html/projectDetail.html?id=397","指南链接")</f>
        <v>指南链接</v>
      </c>
    </row>
    <row r="632" spans="1:8" ht="87.75" customHeight="1">
      <c r="A632" s="20"/>
      <c r="B632" s="21" t="s">
        <v>15</v>
      </c>
      <c r="C632" s="22" t="s">
        <v>1412</v>
      </c>
      <c r="D632" s="23">
        <v>30</v>
      </c>
      <c r="E632" s="21" t="s">
        <v>1413</v>
      </c>
      <c r="F632" s="21" t="s">
        <v>1414</v>
      </c>
      <c r="G632" s="24" t="s">
        <v>14</v>
      </c>
      <c r="H632" s="25" t="str">
        <f>HYPERLINK("http://cxhz.hep.com.cn/ProfessionalProjectWebsite/html/projectDetail.html?id=397","指南链接")</f>
        <v>指南链接</v>
      </c>
    </row>
    <row r="633" spans="1:8" ht="87.75" customHeight="1">
      <c r="A633" s="20"/>
      <c r="B633" s="21" t="s">
        <v>31</v>
      </c>
      <c r="C633" s="22" t="s">
        <v>1415</v>
      </c>
      <c r="D633" s="23">
        <v>50</v>
      </c>
      <c r="E633" s="21" t="s">
        <v>1413</v>
      </c>
      <c r="F633" s="21" t="s">
        <v>1414</v>
      </c>
      <c r="G633" s="24" t="s">
        <v>14</v>
      </c>
      <c r="H633" s="25" t="str">
        <f>HYPERLINK("http://cxhz.hep.com.cn/ProfessionalProjectWebsite/html/projectDetail.html?id=397","指南链接")</f>
        <v>指南链接</v>
      </c>
    </row>
    <row r="634" spans="1:8" ht="87.75" customHeight="1">
      <c r="A634" s="20"/>
      <c r="B634" s="21" t="s">
        <v>71</v>
      </c>
      <c r="C634" s="22" t="s">
        <v>1416</v>
      </c>
      <c r="D634" s="23">
        <v>30</v>
      </c>
      <c r="E634" s="21" t="s">
        <v>1413</v>
      </c>
      <c r="F634" s="21" t="s">
        <v>1414</v>
      </c>
      <c r="G634" s="24" t="s">
        <v>14</v>
      </c>
      <c r="H634" s="25" t="str">
        <f>HYPERLINK("http://cxhz.hep.com.cn/ProfessionalProjectWebsite/html/projectDetail.html?id=397","指南链接")</f>
        <v>指南链接</v>
      </c>
    </row>
    <row r="635" spans="1:8" ht="105" customHeight="1">
      <c r="A635" s="20" t="s">
        <v>1417</v>
      </c>
      <c r="B635" s="21" t="s">
        <v>33</v>
      </c>
      <c r="C635" s="22" t="s">
        <v>1418</v>
      </c>
      <c r="D635" s="23">
        <v>20</v>
      </c>
      <c r="E635" s="21" t="s">
        <v>1419</v>
      </c>
      <c r="F635" s="21" t="s">
        <v>1420</v>
      </c>
      <c r="G635" s="24" t="s">
        <v>14</v>
      </c>
      <c r="H635" s="25" t="str">
        <f>HYPERLINK("http://cxhz.hep.com.cn/ProfessionalProjectWebsite/html/projectDetail.html?id=400","指南链接")</f>
        <v>指南链接</v>
      </c>
    </row>
    <row r="636" spans="1:8" ht="132">
      <c r="A636" s="20" t="s">
        <v>1421</v>
      </c>
      <c r="B636" s="21" t="s">
        <v>15</v>
      </c>
      <c r="C636" s="22" t="s">
        <v>1422</v>
      </c>
      <c r="D636" s="23">
        <v>8</v>
      </c>
      <c r="E636" s="21" t="s">
        <v>470</v>
      </c>
      <c r="F636" s="21" t="s">
        <v>1260</v>
      </c>
      <c r="G636" s="24" t="s">
        <v>14</v>
      </c>
      <c r="H636" s="25" t="str">
        <f>HYPERLINK("http://cxhz.hep.com.cn/ProfessionalProjectWebsite/html/projectDetail.html?id=415","指南链接")</f>
        <v>指南链接</v>
      </c>
    </row>
    <row r="637" spans="1:8" ht="132">
      <c r="A637" s="20"/>
      <c r="B637" s="21" t="s">
        <v>33</v>
      </c>
      <c r="C637" s="22" t="s">
        <v>1423</v>
      </c>
      <c r="D637" s="23">
        <v>10</v>
      </c>
      <c r="E637" s="21" t="s">
        <v>470</v>
      </c>
      <c r="F637" s="21" t="s">
        <v>1260</v>
      </c>
      <c r="G637" s="24" t="s">
        <v>14</v>
      </c>
      <c r="H637" s="25" t="str">
        <f>HYPERLINK("http://cxhz.hep.com.cn/ProfessionalProjectWebsite/html/projectDetail.html?id=415","指南链接")</f>
        <v>指南链接</v>
      </c>
    </row>
    <row r="638" spans="1:8" ht="132">
      <c r="A638" s="20" t="s">
        <v>1424</v>
      </c>
      <c r="B638" s="21" t="s">
        <v>15</v>
      </c>
      <c r="C638" s="22" t="s">
        <v>1425</v>
      </c>
      <c r="D638" s="23">
        <v>3</v>
      </c>
      <c r="E638" s="21" t="s">
        <v>1426</v>
      </c>
      <c r="F638" s="21" t="s">
        <v>1427</v>
      </c>
      <c r="G638" s="24" t="s">
        <v>14</v>
      </c>
      <c r="H638" s="25" t="str">
        <f>HYPERLINK("http://cxhz.hep.com.cn/ProfessionalProjectWebsite/html/projectDetail.html?id=413","指南链接")</f>
        <v>指南链接</v>
      </c>
    </row>
    <row r="639" spans="1:8" ht="99.75" customHeight="1">
      <c r="A639" s="20"/>
      <c r="B639" s="21" t="s">
        <v>20</v>
      </c>
      <c r="C639" s="22" t="s">
        <v>1428</v>
      </c>
      <c r="D639" s="23">
        <v>2</v>
      </c>
      <c r="E639" s="21" t="s">
        <v>1427</v>
      </c>
      <c r="F639" s="21" t="s">
        <v>1427</v>
      </c>
      <c r="G639" s="21" t="s">
        <v>1427</v>
      </c>
      <c r="H639" s="25" t="str">
        <f>HYPERLINK("http://cxhz.hep.com.cn/ProfessionalProjectWebsite/html/projectDetail.html?id=413","指南链接")</f>
        <v>指南链接</v>
      </c>
    </row>
    <row r="640" spans="1:8" ht="99.75" customHeight="1">
      <c r="A640" s="20"/>
      <c r="B640" s="21" t="s">
        <v>31</v>
      </c>
      <c r="C640" s="22" t="s">
        <v>1429</v>
      </c>
      <c r="D640" s="23">
        <v>2</v>
      </c>
      <c r="E640" s="21" t="s">
        <v>1427</v>
      </c>
      <c r="F640" s="21" t="s">
        <v>1427</v>
      </c>
      <c r="G640" s="24" t="s">
        <v>14</v>
      </c>
      <c r="H640" s="25" t="str">
        <f>HYPERLINK("http://cxhz.hep.com.cn/ProfessionalProjectWebsite/html/projectDetail.html?id=413","指南链接")</f>
        <v>指南链接</v>
      </c>
    </row>
    <row r="641" spans="1:8" ht="102.75" customHeight="1">
      <c r="A641" s="20"/>
      <c r="B641" s="21" t="s">
        <v>71</v>
      </c>
      <c r="C641" s="22" t="s">
        <v>1430</v>
      </c>
      <c r="D641" s="23">
        <v>3</v>
      </c>
      <c r="E641" s="21" t="s">
        <v>1427</v>
      </c>
      <c r="F641" s="21" t="s">
        <v>1427</v>
      </c>
      <c r="G641" s="24" t="s">
        <v>14</v>
      </c>
      <c r="H641" s="25" t="str">
        <f>HYPERLINK("http://cxhz.hep.com.cn/ProfessionalProjectWebsite/html/projectDetail.html?id=413","指南链接")</f>
        <v>指南链接</v>
      </c>
    </row>
    <row r="642" spans="1:8" ht="52.5" customHeight="1">
      <c r="A642" s="20" t="s">
        <v>1431</v>
      </c>
      <c r="B642" s="21" t="s">
        <v>11</v>
      </c>
      <c r="C642" s="22" t="s">
        <v>1432</v>
      </c>
      <c r="D642" s="23">
        <v>20</v>
      </c>
      <c r="E642" s="21" t="s">
        <v>1433</v>
      </c>
      <c r="F642" s="21" t="s">
        <v>1434</v>
      </c>
      <c r="G642" s="24" t="s">
        <v>14</v>
      </c>
      <c r="H642" s="25" t="str">
        <f>HYPERLINK("http://cxhz.hep.com.cn/ProfessionalProjectWebsite/html/projectDetail.html?id=457","指南链接")</f>
        <v>指南链接</v>
      </c>
    </row>
    <row r="643" spans="1:8" ht="78" customHeight="1">
      <c r="A643" s="20"/>
      <c r="B643" s="21" t="s">
        <v>15</v>
      </c>
      <c r="C643" s="22" t="s">
        <v>1435</v>
      </c>
      <c r="D643" s="23">
        <v>30</v>
      </c>
      <c r="E643" s="21" t="s">
        <v>1436</v>
      </c>
      <c r="F643" s="21" t="s">
        <v>1434</v>
      </c>
      <c r="G643" s="24" t="s">
        <v>14</v>
      </c>
      <c r="H643" s="25" t="str">
        <f>HYPERLINK("http://cxhz.hep.com.cn/ProfessionalProjectWebsite/html/projectDetail.html?id=457","指南链接")</f>
        <v>指南链接</v>
      </c>
    </row>
    <row r="644" spans="1:8" ht="78.75" customHeight="1">
      <c r="A644" s="20"/>
      <c r="B644" s="21" t="s">
        <v>71</v>
      </c>
      <c r="C644" s="22" t="s">
        <v>1437</v>
      </c>
      <c r="D644" s="23">
        <v>30</v>
      </c>
      <c r="E644" s="21" t="s">
        <v>1438</v>
      </c>
      <c r="F644" s="21" t="s">
        <v>1434</v>
      </c>
      <c r="G644" s="24" t="s">
        <v>14</v>
      </c>
      <c r="H644" s="25" t="str">
        <f>HYPERLINK("http://cxhz.hep.com.cn/ProfessionalProjectWebsite/html/projectDetail.html?id=457","指南链接")</f>
        <v>指南链接</v>
      </c>
    </row>
    <row r="645" spans="1:8" ht="115.5" customHeight="1">
      <c r="A645" s="20" t="s">
        <v>1439</v>
      </c>
      <c r="B645" s="21" t="s">
        <v>18</v>
      </c>
      <c r="C645" s="22" t="s">
        <v>1440</v>
      </c>
      <c r="D645" s="23">
        <v>10</v>
      </c>
      <c r="E645" s="21" t="s">
        <v>1441</v>
      </c>
      <c r="F645" s="21" t="s">
        <v>1442</v>
      </c>
      <c r="G645" s="24" t="s">
        <v>14</v>
      </c>
      <c r="H645" s="25" t="str">
        <f>HYPERLINK("http://cxhz.hep.com.cn/ProfessionalProjectWebsite/html/projectDetail.html?id=452","指南链接")</f>
        <v>指南链接</v>
      </c>
    </row>
    <row r="646" spans="1:8" ht="124.5" customHeight="1">
      <c r="A646" s="20"/>
      <c r="B646" s="21" t="s">
        <v>31</v>
      </c>
      <c r="C646" s="22" t="s">
        <v>1443</v>
      </c>
      <c r="D646" s="23">
        <v>2</v>
      </c>
      <c r="E646" s="21" t="s">
        <v>1444</v>
      </c>
      <c r="F646" s="21" t="s">
        <v>1442</v>
      </c>
      <c r="G646" s="24" t="s">
        <v>14</v>
      </c>
      <c r="H646" s="25" t="str">
        <f>HYPERLINK("http://cxhz.hep.com.cn/ProfessionalProjectWebsite/html/projectDetail.html?id=452","指南链接")</f>
        <v>指南链接</v>
      </c>
    </row>
    <row r="647" spans="1:8" ht="112.5" customHeight="1">
      <c r="A647" s="20"/>
      <c r="B647" s="21" t="s">
        <v>15</v>
      </c>
      <c r="C647" s="22" t="s">
        <v>1445</v>
      </c>
      <c r="D647" s="23">
        <v>5</v>
      </c>
      <c r="E647" s="21" t="s">
        <v>1446</v>
      </c>
      <c r="F647" s="21" t="s">
        <v>1442</v>
      </c>
      <c r="G647" s="24" t="s">
        <v>14</v>
      </c>
      <c r="H647" s="25" t="str">
        <f>HYPERLINK("http://cxhz.hep.com.cn/ProfessionalProjectWebsite/html/projectDetail.html?id=452","指南链接")</f>
        <v>指南链接</v>
      </c>
    </row>
    <row r="648" spans="1:8" ht="111" customHeight="1">
      <c r="A648" s="20"/>
      <c r="B648" s="21" t="s">
        <v>33</v>
      </c>
      <c r="C648" s="22" t="s">
        <v>1447</v>
      </c>
      <c r="D648" s="23">
        <v>5</v>
      </c>
      <c r="E648" s="21" t="s">
        <v>1448</v>
      </c>
      <c r="F648" s="21" t="s">
        <v>1442</v>
      </c>
      <c r="G648" s="24" t="s">
        <v>14</v>
      </c>
      <c r="H648" s="25" t="str">
        <f>HYPERLINK("http://cxhz.hep.com.cn/ProfessionalProjectWebsite/html/projectDetail.html?id=452","指南链接")</f>
        <v>指南链接</v>
      </c>
    </row>
    <row r="649" spans="1:8" ht="100.5" customHeight="1">
      <c r="A649" s="20" t="s">
        <v>1449</v>
      </c>
      <c r="B649" s="21" t="s">
        <v>11</v>
      </c>
      <c r="C649" s="22" t="s">
        <v>1450</v>
      </c>
      <c r="D649" s="23">
        <v>5</v>
      </c>
      <c r="E649" s="21" t="s">
        <v>1451</v>
      </c>
      <c r="F649" s="21" t="s">
        <v>1452</v>
      </c>
      <c r="G649" s="24" t="s">
        <v>14</v>
      </c>
      <c r="H649" s="25" t="str">
        <f>HYPERLINK("http://cxhz.hep.com.cn/ProfessionalProjectWebsite/html/projectDetail.html?id=485","指南链接")</f>
        <v>指南链接</v>
      </c>
    </row>
    <row r="650" spans="1:8" ht="102.75" customHeight="1">
      <c r="A650" s="20"/>
      <c r="B650" s="21" t="s">
        <v>15</v>
      </c>
      <c r="C650" s="22" t="s">
        <v>1453</v>
      </c>
      <c r="D650" s="23">
        <v>3</v>
      </c>
      <c r="E650" s="21" t="s">
        <v>1451</v>
      </c>
      <c r="F650" s="21" t="s">
        <v>1452</v>
      </c>
      <c r="G650" s="24" t="s">
        <v>14</v>
      </c>
      <c r="H650" s="25" t="str">
        <f>HYPERLINK("http://cxhz.hep.com.cn/ProfessionalProjectWebsite/html/projectDetail.html?id=483","指南链接")</f>
        <v>指南链接</v>
      </c>
    </row>
    <row r="651" spans="1:8" ht="103.5" customHeight="1">
      <c r="A651" s="20"/>
      <c r="B651" s="21" t="s">
        <v>20</v>
      </c>
      <c r="C651" s="22" t="s">
        <v>1454</v>
      </c>
      <c r="D651" s="23">
        <v>30</v>
      </c>
      <c r="E651" s="21" t="s">
        <v>1451</v>
      </c>
      <c r="F651" s="21" t="s">
        <v>1452</v>
      </c>
      <c r="G651" s="21" t="s">
        <v>1452</v>
      </c>
      <c r="H651" s="25" t="str">
        <f>HYPERLINK("http://cxhz.hep.com.cn/ProfessionalProjectWebsite/html/projectDetail.html?id=485","指南链接")</f>
        <v>指南链接</v>
      </c>
    </row>
    <row r="652" spans="1:8" ht="102" customHeight="1">
      <c r="A652" s="20"/>
      <c r="B652" s="21" t="s">
        <v>31</v>
      </c>
      <c r="C652" s="22" t="s">
        <v>1455</v>
      </c>
      <c r="D652" s="23">
        <v>6</v>
      </c>
      <c r="E652" s="21" t="s">
        <v>1451</v>
      </c>
      <c r="F652" s="21" t="s">
        <v>1452</v>
      </c>
      <c r="G652" s="24" t="s">
        <v>14</v>
      </c>
      <c r="H652" s="25" t="str">
        <f>HYPERLINK("http://cxhz.hep.com.cn/ProfessionalProjectWebsite/html/projectDetail.html?id=485","指南链接")</f>
        <v>指南链接</v>
      </c>
    </row>
    <row r="653" spans="1:8" ht="102" customHeight="1">
      <c r="A653" s="20"/>
      <c r="B653" s="21" t="s">
        <v>33</v>
      </c>
      <c r="C653" s="22" t="s">
        <v>1456</v>
      </c>
      <c r="D653" s="23">
        <v>2</v>
      </c>
      <c r="E653" s="21" t="s">
        <v>1451</v>
      </c>
      <c r="F653" s="21" t="s">
        <v>1452</v>
      </c>
      <c r="G653" s="24" t="s">
        <v>14</v>
      </c>
      <c r="H653" s="25" t="str">
        <f>HYPERLINK("http://cxhz.hep.com.cn/ProfessionalProjectWebsite/html/projectDetail.html?id=485","指南链接")</f>
        <v>指南链接</v>
      </c>
    </row>
    <row r="654" spans="1:8" ht="103.5" customHeight="1">
      <c r="A654" s="20"/>
      <c r="B654" s="21" t="s">
        <v>18</v>
      </c>
      <c r="C654" s="22" t="s">
        <v>1457</v>
      </c>
      <c r="D654" s="23">
        <v>30</v>
      </c>
      <c r="E654" s="21" t="s">
        <v>1451</v>
      </c>
      <c r="F654" s="21" t="s">
        <v>1452</v>
      </c>
      <c r="G654" s="24" t="s">
        <v>14</v>
      </c>
      <c r="H654" s="25" t="str">
        <f>HYPERLINK("http://cxhz.hep.com.cn/ProfessionalProjectWebsite/html/projectDetail.html?id=485","指南链接")</f>
        <v>指南链接</v>
      </c>
    </row>
    <row r="655" spans="1:8" ht="96">
      <c r="A655" s="20"/>
      <c r="B655" s="21" t="s">
        <v>178</v>
      </c>
      <c r="C655" s="22" t="s">
        <v>1458</v>
      </c>
      <c r="D655" s="23">
        <v>5</v>
      </c>
      <c r="E655" s="21" t="s">
        <v>1451</v>
      </c>
      <c r="F655" s="21" t="s">
        <v>1452</v>
      </c>
      <c r="G655" s="21" t="s">
        <v>1452</v>
      </c>
      <c r="H655" s="25" t="str">
        <f>HYPERLINK("http://cxhz.hep.com.cn/ProfessionalProjectWebsite/html/projectDetail.html?id=485","指南链接")</f>
        <v>指南链接</v>
      </c>
    </row>
    <row r="656" spans="1:8" ht="120">
      <c r="A656" s="20" t="s">
        <v>1459</v>
      </c>
      <c r="B656" s="21" t="s">
        <v>11</v>
      </c>
      <c r="C656" s="22" t="s">
        <v>1460</v>
      </c>
      <c r="D656" s="23">
        <v>3</v>
      </c>
      <c r="E656" s="21" t="s">
        <v>1461</v>
      </c>
      <c r="F656" s="21" t="s">
        <v>1461</v>
      </c>
      <c r="G656" s="24" t="s">
        <v>14</v>
      </c>
      <c r="H656" s="25" t="str">
        <f aca="true" t="shared" si="20" ref="H656:H662">HYPERLINK("http://cxhz.hep.com.cn/ProfessionalProjectWebsite/html/projectDetail.html?id=389","指南链接")</f>
        <v>指南链接</v>
      </c>
    </row>
    <row r="657" spans="1:8" ht="121.5" customHeight="1">
      <c r="A657" s="20"/>
      <c r="B657" s="21" t="s">
        <v>15</v>
      </c>
      <c r="C657" s="22" t="s">
        <v>1462</v>
      </c>
      <c r="D657" s="23">
        <v>40</v>
      </c>
      <c r="E657" s="21" t="s">
        <v>1461</v>
      </c>
      <c r="F657" s="21" t="s">
        <v>1461</v>
      </c>
      <c r="G657" s="24" t="s">
        <v>14</v>
      </c>
      <c r="H657" s="25" t="str">
        <f t="shared" si="20"/>
        <v>指南链接</v>
      </c>
    </row>
    <row r="658" spans="1:8" ht="120">
      <c r="A658" s="20"/>
      <c r="B658" s="21" t="s">
        <v>31</v>
      </c>
      <c r="C658" s="22" t="s">
        <v>1463</v>
      </c>
      <c r="D658" s="23">
        <v>8</v>
      </c>
      <c r="E658" s="21" t="s">
        <v>1461</v>
      </c>
      <c r="F658" s="21" t="s">
        <v>1461</v>
      </c>
      <c r="G658" s="24" t="s">
        <v>14</v>
      </c>
      <c r="H658" s="25" t="str">
        <f t="shared" si="20"/>
        <v>指南链接</v>
      </c>
    </row>
    <row r="659" spans="1:8" ht="123" customHeight="1">
      <c r="A659" s="20"/>
      <c r="B659" s="21" t="s">
        <v>33</v>
      </c>
      <c r="C659" s="22" t="s">
        <v>1464</v>
      </c>
      <c r="D659" s="23">
        <v>52</v>
      </c>
      <c r="E659" s="21" t="s">
        <v>1461</v>
      </c>
      <c r="F659" s="21" t="s">
        <v>1461</v>
      </c>
      <c r="G659" s="24" t="s">
        <v>14</v>
      </c>
      <c r="H659" s="25" t="str">
        <f t="shared" si="20"/>
        <v>指南链接</v>
      </c>
    </row>
    <row r="660" spans="1:8" ht="127.5" customHeight="1">
      <c r="A660" s="20"/>
      <c r="B660" s="21" t="s">
        <v>71</v>
      </c>
      <c r="C660" s="22" t="s">
        <v>1465</v>
      </c>
      <c r="D660" s="23">
        <v>20</v>
      </c>
      <c r="E660" s="21" t="s">
        <v>1461</v>
      </c>
      <c r="F660" s="21" t="s">
        <v>1461</v>
      </c>
      <c r="G660" s="24" t="s">
        <v>14</v>
      </c>
      <c r="H660" s="25" t="str">
        <f t="shared" si="20"/>
        <v>指南链接</v>
      </c>
    </row>
    <row r="661" spans="1:8" ht="129" customHeight="1">
      <c r="A661" s="20"/>
      <c r="B661" s="21" t="s">
        <v>18</v>
      </c>
      <c r="C661" s="22" t="s">
        <v>1466</v>
      </c>
      <c r="D661" s="23">
        <v>20</v>
      </c>
      <c r="E661" s="21" t="s">
        <v>1461</v>
      </c>
      <c r="F661" s="21" t="s">
        <v>1461</v>
      </c>
      <c r="G661" s="24" t="s">
        <v>14</v>
      </c>
      <c r="H661" s="25" t="str">
        <f t="shared" si="20"/>
        <v>指南链接</v>
      </c>
    </row>
    <row r="662" spans="1:8" ht="144">
      <c r="A662" s="20"/>
      <c r="B662" s="21" t="s">
        <v>178</v>
      </c>
      <c r="C662" s="22" t="s">
        <v>1467</v>
      </c>
      <c r="D662" s="23">
        <v>30</v>
      </c>
      <c r="E662" s="21" t="s">
        <v>1461</v>
      </c>
      <c r="F662" s="21" t="s">
        <v>1461</v>
      </c>
      <c r="G662" s="21" t="s">
        <v>1461</v>
      </c>
      <c r="H662" s="25" t="str">
        <f t="shared" si="20"/>
        <v>指南链接</v>
      </c>
    </row>
    <row r="663" spans="1:8" ht="84">
      <c r="A663" s="20" t="s">
        <v>1468</v>
      </c>
      <c r="B663" s="21" t="s">
        <v>33</v>
      </c>
      <c r="C663" s="22" t="s">
        <v>1469</v>
      </c>
      <c r="D663" s="23">
        <v>5</v>
      </c>
      <c r="E663" s="21" t="s">
        <v>1470</v>
      </c>
      <c r="F663" s="21" t="s">
        <v>1471</v>
      </c>
      <c r="G663" s="24" t="s">
        <v>14</v>
      </c>
      <c r="H663" s="25" t="str">
        <f>HYPERLINK("http://cxhz.hep.com.cn/ProfessionalProjectWebsite/html/projectDetail.html?id=388","指南链接")</f>
        <v>指南链接</v>
      </c>
    </row>
    <row r="664" spans="1:8" ht="90.75" customHeight="1">
      <c r="A664" s="20"/>
      <c r="B664" s="21" t="s">
        <v>71</v>
      </c>
      <c r="C664" s="22" t="s">
        <v>1472</v>
      </c>
      <c r="D664" s="23">
        <v>5</v>
      </c>
      <c r="E664" s="21" t="s">
        <v>1473</v>
      </c>
      <c r="F664" s="21" t="s">
        <v>1474</v>
      </c>
      <c r="G664" s="24" t="s">
        <v>14</v>
      </c>
      <c r="H664" s="25" t="str">
        <f>HYPERLINK("http://cxhz.hep.com.cn/ProfessionalProjectWebsite/html/projectDetail.html?id=388","指南链接")</f>
        <v>指南链接</v>
      </c>
    </row>
    <row r="665" spans="1:8" ht="99" customHeight="1">
      <c r="A665" s="20"/>
      <c r="B665" s="21" t="s">
        <v>18</v>
      </c>
      <c r="C665" s="22" t="s">
        <v>1475</v>
      </c>
      <c r="D665" s="23">
        <v>5</v>
      </c>
      <c r="E665" s="21" t="s">
        <v>1476</v>
      </c>
      <c r="F665" s="21" t="s">
        <v>1477</v>
      </c>
      <c r="G665" s="24" t="s">
        <v>14</v>
      </c>
      <c r="H665" s="25" t="str">
        <f>HYPERLINK("http://cxhz.hep.com.cn/ProfessionalProjectWebsite/html/projectDetail.html?id=388","指南链接")</f>
        <v>指南链接</v>
      </c>
    </row>
    <row r="666" spans="1:8" ht="141.75" customHeight="1">
      <c r="A666" s="20" t="s">
        <v>1478</v>
      </c>
      <c r="B666" s="21" t="s">
        <v>15</v>
      </c>
      <c r="C666" s="22" t="s">
        <v>1479</v>
      </c>
      <c r="D666" s="23">
        <v>2</v>
      </c>
      <c r="E666" s="21" t="s">
        <v>1480</v>
      </c>
      <c r="F666" s="21" t="s">
        <v>1481</v>
      </c>
      <c r="G666" s="24" t="s">
        <v>14</v>
      </c>
      <c r="H666" s="25" t="str">
        <f>HYPERLINK("http://cxhz.hep.com.cn/ProfessionalProjectWebsite/html/projectDetail.html?id=379","指南链接")</f>
        <v>指南链接</v>
      </c>
    </row>
    <row r="667" spans="1:8" ht="60">
      <c r="A667" s="20"/>
      <c r="B667" s="21" t="s">
        <v>31</v>
      </c>
      <c r="C667" s="22" t="s">
        <v>1482</v>
      </c>
      <c r="D667" s="23">
        <v>8</v>
      </c>
      <c r="E667" s="21" t="s">
        <v>1483</v>
      </c>
      <c r="F667" s="21" t="s">
        <v>1483</v>
      </c>
      <c r="G667" s="24" t="s">
        <v>14</v>
      </c>
      <c r="H667" s="25" t="str">
        <f>HYPERLINK("http://cxhz.hep.com.cn/ProfessionalProjectWebsite/html/projectDetail.html?id=379","指南链接")</f>
        <v>指南链接</v>
      </c>
    </row>
    <row r="668" spans="1:8" ht="60">
      <c r="A668" s="20"/>
      <c r="B668" s="21" t="s">
        <v>33</v>
      </c>
      <c r="C668" s="22" t="s">
        <v>1484</v>
      </c>
      <c r="D668" s="23">
        <v>8</v>
      </c>
      <c r="E668" s="21" t="s">
        <v>1485</v>
      </c>
      <c r="F668" s="21" t="s">
        <v>1485</v>
      </c>
      <c r="G668" s="24" t="s">
        <v>14</v>
      </c>
      <c r="H668" s="25" t="str">
        <f>HYPERLINK("http://cxhz.hep.com.cn/ProfessionalProjectWebsite/html/projectDetail.html?id=379","指南链接")</f>
        <v>指南链接</v>
      </c>
    </row>
    <row r="669" spans="1:8" ht="84.75" customHeight="1">
      <c r="A669" s="20" t="s">
        <v>1486</v>
      </c>
      <c r="B669" s="21" t="s">
        <v>15</v>
      </c>
      <c r="C669" s="28" t="s">
        <v>1487</v>
      </c>
      <c r="D669" s="23">
        <v>10</v>
      </c>
      <c r="E669" s="21" t="s">
        <v>1488</v>
      </c>
      <c r="F669" s="21" t="s">
        <v>1488</v>
      </c>
      <c r="G669" s="24" t="s">
        <v>14</v>
      </c>
      <c r="H669" s="25" t="str">
        <f>HYPERLINK("http://cxhz.hep.com.cn/ProfessionalProjectWebsite/html/projectDetail.html?id=427","指南链接")</f>
        <v>指南链接</v>
      </c>
    </row>
    <row r="670" spans="1:8" ht="90.75" customHeight="1">
      <c r="A670" s="20"/>
      <c r="B670" s="21" t="s">
        <v>31</v>
      </c>
      <c r="C670" s="22" t="s">
        <v>1489</v>
      </c>
      <c r="D670" s="23">
        <v>30</v>
      </c>
      <c r="E670" s="21" t="s">
        <v>1488</v>
      </c>
      <c r="F670" s="21" t="s">
        <v>1488</v>
      </c>
      <c r="G670" s="24" t="s">
        <v>14</v>
      </c>
      <c r="H670" s="25" t="str">
        <f>HYPERLINK("http://cxhz.hep.com.cn/ProfessionalProjectWebsite/html/projectDetail.html?id=427","指南链接")</f>
        <v>指南链接</v>
      </c>
    </row>
    <row r="671" spans="1:8" ht="111" customHeight="1">
      <c r="A671" s="20"/>
      <c r="B671" s="21" t="s">
        <v>33</v>
      </c>
      <c r="C671" s="29" t="s">
        <v>1490</v>
      </c>
      <c r="D671" s="23">
        <v>30</v>
      </c>
      <c r="E671" s="21" t="s">
        <v>1488</v>
      </c>
      <c r="F671" s="21" t="s">
        <v>1488</v>
      </c>
      <c r="G671" s="24" t="s">
        <v>14</v>
      </c>
      <c r="H671" s="25" t="str">
        <f>HYPERLINK("http://cxhz.hep.com.cn/ProfessionalProjectWebsite/html/projectDetail.html?id=427","指南链接")</f>
        <v>指南链接</v>
      </c>
    </row>
    <row r="672" spans="1:8" ht="96">
      <c r="A672" s="20" t="s">
        <v>1491</v>
      </c>
      <c r="B672" s="21" t="s">
        <v>15</v>
      </c>
      <c r="C672" s="22" t="s">
        <v>1492</v>
      </c>
      <c r="D672" s="23">
        <v>5</v>
      </c>
      <c r="E672" s="21" t="s">
        <v>1493</v>
      </c>
      <c r="F672" s="21" t="s">
        <v>1494</v>
      </c>
      <c r="G672" s="24" t="s">
        <v>14</v>
      </c>
      <c r="H672" s="25" t="str">
        <f>HYPERLINK("http://cxhz.hep.com.cn/ProfessionalProjectWebsite/html/projectDetail.html?id=414","指南链接")</f>
        <v>指南链接</v>
      </c>
    </row>
    <row r="673" spans="1:8" ht="75" customHeight="1">
      <c r="A673" s="20"/>
      <c r="B673" s="21" t="s">
        <v>31</v>
      </c>
      <c r="C673" s="22" t="s">
        <v>1495</v>
      </c>
      <c r="D673" s="23">
        <v>10</v>
      </c>
      <c r="E673" s="21" t="s">
        <v>1493</v>
      </c>
      <c r="F673" s="21" t="s">
        <v>1494</v>
      </c>
      <c r="G673" s="24" t="s">
        <v>14</v>
      </c>
      <c r="H673" s="25" t="str">
        <f>HYPERLINK("http://cxhz.hep.com.cn/ProfessionalProjectWebsite/html/projectDetail.html?id=414","指南链接")</f>
        <v>指南链接</v>
      </c>
    </row>
    <row r="674" spans="1:8" ht="67.5" customHeight="1">
      <c r="A674" s="20"/>
      <c r="B674" s="21" t="s">
        <v>33</v>
      </c>
      <c r="C674" s="22" t="s">
        <v>1496</v>
      </c>
      <c r="D674" s="23">
        <v>2</v>
      </c>
      <c r="E674" s="21" t="s">
        <v>1493</v>
      </c>
      <c r="F674" s="21" t="s">
        <v>1494</v>
      </c>
      <c r="G674" s="24" t="s">
        <v>14</v>
      </c>
      <c r="H674" s="25" t="str">
        <f>HYPERLINK("http://cxhz.hep.com.cn/ProfessionalProjectWebsite/html/projectDetail.html?id=414","指南链接")</f>
        <v>指南链接</v>
      </c>
    </row>
    <row r="675" spans="1:8" ht="72">
      <c r="A675" s="20"/>
      <c r="B675" s="21" t="s">
        <v>71</v>
      </c>
      <c r="C675" s="22" t="s">
        <v>1497</v>
      </c>
      <c r="D675" s="23">
        <v>3</v>
      </c>
      <c r="E675" s="21" t="s">
        <v>1493</v>
      </c>
      <c r="F675" s="21" t="s">
        <v>1494</v>
      </c>
      <c r="G675" s="21" t="s">
        <v>1494</v>
      </c>
      <c r="H675" s="25" t="str">
        <f>HYPERLINK("http://cxhz.hep.com.cn/ProfessionalProjectWebsite/html/projectDetail.html?id=414","指南链接")</f>
        <v>指南链接</v>
      </c>
    </row>
    <row r="676" spans="1:8" ht="111" customHeight="1">
      <c r="A676" s="20" t="s">
        <v>1498</v>
      </c>
      <c r="B676" s="21" t="s">
        <v>15</v>
      </c>
      <c r="C676" s="22" t="s">
        <v>1499</v>
      </c>
      <c r="D676" s="23">
        <v>10</v>
      </c>
      <c r="E676" s="21" t="s">
        <v>1500</v>
      </c>
      <c r="F676" s="21" t="s">
        <v>1501</v>
      </c>
      <c r="G676" s="24" t="s">
        <v>14</v>
      </c>
      <c r="H676" s="25" t="str">
        <f>HYPERLINK("http://cxhz.hep.com.cn/ProfessionalProjectWebsite/html/projectDetail.html?id=446","指南链接")</f>
        <v>指南链接</v>
      </c>
    </row>
    <row r="677" spans="1:8" ht="138" customHeight="1">
      <c r="A677" s="20"/>
      <c r="B677" s="21" t="s">
        <v>31</v>
      </c>
      <c r="C677" s="22" t="s">
        <v>1502</v>
      </c>
      <c r="D677" s="23">
        <v>10</v>
      </c>
      <c r="E677" s="21" t="s">
        <v>1503</v>
      </c>
      <c r="F677" s="21" t="s">
        <v>1501</v>
      </c>
      <c r="G677" s="24" t="s">
        <v>14</v>
      </c>
      <c r="H677" s="25" t="str">
        <f>HYPERLINK("http://cxhz.hep.com.cn/ProfessionalProjectWebsite/html/projectDetail.html?id=446","指南链接")</f>
        <v>指南链接</v>
      </c>
    </row>
    <row r="678" spans="1:8" ht="66.75" customHeight="1">
      <c r="A678" s="20"/>
      <c r="B678" s="21" t="s">
        <v>33</v>
      </c>
      <c r="C678" s="22" t="s">
        <v>1504</v>
      </c>
      <c r="D678" s="23">
        <v>10</v>
      </c>
      <c r="E678" s="21" t="s">
        <v>1505</v>
      </c>
      <c r="F678" s="21" t="s">
        <v>1505</v>
      </c>
      <c r="G678" s="24" t="s">
        <v>14</v>
      </c>
      <c r="H678" s="25" t="str">
        <f>HYPERLINK("http://cxhz.hep.com.cn/ProfessionalProjectWebsite/html/projectDetail.html?id=446","指南链接")</f>
        <v>指南链接</v>
      </c>
    </row>
    <row r="679" spans="1:8" ht="111.75" customHeight="1">
      <c r="A679" s="20"/>
      <c r="B679" s="21" t="s">
        <v>178</v>
      </c>
      <c r="C679" s="22" t="s">
        <v>1506</v>
      </c>
      <c r="D679" s="23">
        <v>70</v>
      </c>
      <c r="E679" s="21" t="s">
        <v>1507</v>
      </c>
      <c r="F679" s="21" t="s">
        <v>1505</v>
      </c>
      <c r="G679" s="24" t="s">
        <v>14</v>
      </c>
      <c r="H679" s="25" t="str">
        <f>HYPERLINK("http://cxhz.hep.com.cn/ProfessionalProjectWebsite/html/projectDetail.html?id=446","指南链接")</f>
        <v>指南链接</v>
      </c>
    </row>
    <row r="680" spans="1:8" ht="96">
      <c r="A680" s="20" t="s">
        <v>1508</v>
      </c>
      <c r="B680" s="21" t="s">
        <v>15</v>
      </c>
      <c r="C680" s="22" t="s">
        <v>1509</v>
      </c>
      <c r="D680" s="23">
        <v>15</v>
      </c>
      <c r="E680" s="21" t="s">
        <v>1510</v>
      </c>
      <c r="F680" s="21" t="s">
        <v>1511</v>
      </c>
      <c r="G680" s="24" t="s">
        <v>14</v>
      </c>
      <c r="H680" s="25" t="str">
        <f aca="true" t="shared" si="21" ref="H680:H686">HYPERLINK("http://cxhz.hep.com.cn/ProfessionalProjectWebsite/html/projectDetail.html?id=392","指南链接")</f>
        <v>指南链接</v>
      </c>
    </row>
    <row r="681" spans="1:8" ht="36">
      <c r="A681" s="20"/>
      <c r="B681" s="21" t="s">
        <v>20</v>
      </c>
      <c r="C681" s="22" t="s">
        <v>1512</v>
      </c>
      <c r="D681" s="23">
        <v>5</v>
      </c>
      <c r="E681" s="21" t="s">
        <v>1513</v>
      </c>
      <c r="F681" s="24" t="s">
        <v>14</v>
      </c>
      <c r="G681" s="21" t="s">
        <v>1511</v>
      </c>
      <c r="H681" s="25" t="str">
        <f t="shared" si="21"/>
        <v>指南链接</v>
      </c>
    </row>
    <row r="682" spans="1:8" ht="48">
      <c r="A682" s="20"/>
      <c r="B682" s="21" t="s">
        <v>31</v>
      </c>
      <c r="C682" s="22" t="s">
        <v>1514</v>
      </c>
      <c r="D682" s="23">
        <v>5</v>
      </c>
      <c r="E682" s="21" t="s">
        <v>1511</v>
      </c>
      <c r="F682" s="21" t="s">
        <v>1511</v>
      </c>
      <c r="G682" s="24" t="s">
        <v>14</v>
      </c>
      <c r="H682" s="25" t="str">
        <f t="shared" si="21"/>
        <v>指南链接</v>
      </c>
    </row>
    <row r="683" spans="1:8" ht="36">
      <c r="A683" s="20"/>
      <c r="B683" s="21" t="s">
        <v>33</v>
      </c>
      <c r="C683" s="22" t="s">
        <v>1515</v>
      </c>
      <c r="D683" s="23">
        <v>8</v>
      </c>
      <c r="E683" s="21" t="s">
        <v>1511</v>
      </c>
      <c r="F683" s="21" t="s">
        <v>1511</v>
      </c>
      <c r="G683" s="24" t="s">
        <v>14</v>
      </c>
      <c r="H683" s="25" t="str">
        <f t="shared" si="21"/>
        <v>指南链接</v>
      </c>
    </row>
    <row r="684" spans="1:8" ht="54" customHeight="1">
      <c r="A684" s="20"/>
      <c r="B684" s="21" t="s">
        <v>71</v>
      </c>
      <c r="C684" s="22" t="s">
        <v>1516</v>
      </c>
      <c r="D684" s="23">
        <v>80</v>
      </c>
      <c r="E684" s="21" t="s">
        <v>1511</v>
      </c>
      <c r="F684" s="21" t="s">
        <v>1511</v>
      </c>
      <c r="G684" s="24" t="s">
        <v>14</v>
      </c>
      <c r="H684" s="25" t="str">
        <f t="shared" si="21"/>
        <v>指南链接</v>
      </c>
    </row>
    <row r="685" spans="1:8" ht="42" customHeight="1">
      <c r="A685" s="20"/>
      <c r="B685" s="21" t="s">
        <v>18</v>
      </c>
      <c r="C685" s="22" t="s">
        <v>1517</v>
      </c>
      <c r="D685" s="23">
        <v>5</v>
      </c>
      <c r="E685" s="21" t="s">
        <v>1511</v>
      </c>
      <c r="F685" s="21" t="s">
        <v>1511</v>
      </c>
      <c r="G685" s="24" t="s">
        <v>14</v>
      </c>
      <c r="H685" s="25" t="str">
        <f t="shared" si="21"/>
        <v>指南链接</v>
      </c>
    </row>
    <row r="686" spans="1:8" ht="51.75" customHeight="1">
      <c r="A686" s="20"/>
      <c r="B686" s="21" t="s">
        <v>178</v>
      </c>
      <c r="C686" s="22" t="s">
        <v>1518</v>
      </c>
      <c r="D686" s="23">
        <v>80</v>
      </c>
      <c r="E686" s="21" t="s">
        <v>1511</v>
      </c>
      <c r="F686" s="21" t="s">
        <v>1511</v>
      </c>
      <c r="G686" s="24" t="s">
        <v>14</v>
      </c>
      <c r="H686" s="25" t="str">
        <f t="shared" si="21"/>
        <v>指南链接</v>
      </c>
    </row>
    <row r="687" spans="1:8" ht="72.75" customHeight="1">
      <c r="A687" s="20" t="s">
        <v>1519</v>
      </c>
      <c r="B687" s="21" t="s">
        <v>15</v>
      </c>
      <c r="C687" s="22" t="s">
        <v>1520</v>
      </c>
      <c r="D687" s="23">
        <v>4</v>
      </c>
      <c r="E687" s="21" t="s">
        <v>1521</v>
      </c>
      <c r="F687" s="21" t="s">
        <v>1522</v>
      </c>
      <c r="G687" s="24" t="s">
        <v>14</v>
      </c>
      <c r="H687" s="25" t="str">
        <f>HYPERLINK("http://cxhz.hep.com.cn/ProfessionalProjectWebsite/html/projectDetail.html?id=428","指南链接")</f>
        <v>指南链接</v>
      </c>
    </row>
    <row r="688" spans="1:8" ht="108">
      <c r="A688" s="20"/>
      <c r="B688" s="21" t="s">
        <v>31</v>
      </c>
      <c r="C688" s="22" t="s">
        <v>1523</v>
      </c>
      <c r="D688" s="23">
        <v>10</v>
      </c>
      <c r="E688" s="21" t="s">
        <v>1524</v>
      </c>
      <c r="F688" s="21" t="s">
        <v>1525</v>
      </c>
      <c r="G688" s="24" t="s">
        <v>14</v>
      </c>
      <c r="H688" s="25" t="str">
        <f>HYPERLINK("http://cxhz.hep.com.cn/ProfessionalProjectWebsite/html/projectDetail.html?id=428","指南链接")</f>
        <v>指南链接</v>
      </c>
    </row>
    <row r="689" spans="1:8" ht="78" customHeight="1">
      <c r="A689" s="20"/>
      <c r="B689" s="21" t="s">
        <v>33</v>
      </c>
      <c r="C689" s="22" t="s">
        <v>1526</v>
      </c>
      <c r="D689" s="23">
        <v>35</v>
      </c>
      <c r="E689" s="21" t="s">
        <v>1521</v>
      </c>
      <c r="F689" s="21" t="s">
        <v>1527</v>
      </c>
      <c r="G689" s="24" t="s">
        <v>14</v>
      </c>
      <c r="H689" s="25" t="str">
        <f>HYPERLINK("http://cxhz.hep.com.cn/ProfessionalProjectWebsite/html/projectDetail.html?id=428","指南链接")</f>
        <v>指南链接</v>
      </c>
    </row>
    <row r="690" spans="1:8" ht="94.5" customHeight="1">
      <c r="A690" s="20" t="s">
        <v>1528</v>
      </c>
      <c r="B690" s="21" t="s">
        <v>15</v>
      </c>
      <c r="C690" s="22" t="s">
        <v>1529</v>
      </c>
      <c r="D690" s="23">
        <v>10</v>
      </c>
      <c r="E690" s="21" t="s">
        <v>1530</v>
      </c>
      <c r="F690" s="21" t="s">
        <v>1530</v>
      </c>
      <c r="G690" s="24" t="s">
        <v>14</v>
      </c>
      <c r="H690" s="25" t="str">
        <f aca="true" t="shared" si="22" ref="H690:H695">HYPERLINK("http://cxhz.hep.com.cn/ProfessionalProjectWebsite/html/projectDetail.html?id=419","指南链接")</f>
        <v>指南链接</v>
      </c>
    </row>
    <row r="691" spans="1:8" ht="75.75" customHeight="1">
      <c r="A691" s="20"/>
      <c r="B691" s="21" t="s">
        <v>20</v>
      </c>
      <c r="C691" s="22" t="s">
        <v>1531</v>
      </c>
      <c r="D691" s="23">
        <v>5</v>
      </c>
      <c r="E691" s="21" t="s">
        <v>1532</v>
      </c>
      <c r="F691" s="21" t="s">
        <v>1532</v>
      </c>
      <c r="G691" s="21" t="s">
        <v>1532</v>
      </c>
      <c r="H691" s="25" t="str">
        <f t="shared" si="22"/>
        <v>指南链接</v>
      </c>
    </row>
    <row r="692" spans="1:8" ht="123.75" customHeight="1">
      <c r="A692" s="20"/>
      <c r="B692" s="21" t="s">
        <v>31</v>
      </c>
      <c r="C692" s="22" t="s">
        <v>1533</v>
      </c>
      <c r="D692" s="23">
        <v>10</v>
      </c>
      <c r="E692" s="21" t="s">
        <v>1532</v>
      </c>
      <c r="F692" s="21" t="s">
        <v>1532</v>
      </c>
      <c r="G692" s="24" t="s">
        <v>14</v>
      </c>
      <c r="H692" s="25" t="str">
        <f t="shared" si="22"/>
        <v>指南链接</v>
      </c>
    </row>
    <row r="693" spans="1:8" ht="90" customHeight="1">
      <c r="A693" s="20"/>
      <c r="B693" s="21" t="s">
        <v>33</v>
      </c>
      <c r="C693" s="22" t="s">
        <v>1534</v>
      </c>
      <c r="D693" s="23">
        <v>8</v>
      </c>
      <c r="E693" s="21" t="s">
        <v>1535</v>
      </c>
      <c r="F693" s="21" t="s">
        <v>1535</v>
      </c>
      <c r="G693" s="24" t="s">
        <v>14</v>
      </c>
      <c r="H693" s="25" t="str">
        <f t="shared" si="22"/>
        <v>指南链接</v>
      </c>
    </row>
    <row r="694" spans="1:8" ht="96">
      <c r="A694" s="20"/>
      <c r="B694" s="21" t="s">
        <v>71</v>
      </c>
      <c r="C694" s="22" t="s">
        <v>1536</v>
      </c>
      <c r="D694" s="23">
        <v>10</v>
      </c>
      <c r="E694" s="21" t="s">
        <v>1535</v>
      </c>
      <c r="F694" s="21" t="s">
        <v>1535</v>
      </c>
      <c r="G694" s="21" t="s">
        <v>1535</v>
      </c>
      <c r="H694" s="25" t="str">
        <f t="shared" si="22"/>
        <v>指南链接</v>
      </c>
    </row>
    <row r="695" spans="1:8" ht="67.5" customHeight="1">
      <c r="A695" s="20"/>
      <c r="B695" s="21" t="s">
        <v>18</v>
      </c>
      <c r="C695" s="22" t="s">
        <v>1537</v>
      </c>
      <c r="D695" s="23">
        <v>4</v>
      </c>
      <c r="E695" s="21" t="s">
        <v>1538</v>
      </c>
      <c r="F695" s="21" t="s">
        <v>1539</v>
      </c>
      <c r="G695" s="24" t="s">
        <v>14</v>
      </c>
      <c r="H695" s="25" t="str">
        <f t="shared" si="22"/>
        <v>指南链接</v>
      </c>
    </row>
    <row r="696" spans="1:8" ht="135.75" customHeight="1">
      <c r="A696" s="20" t="s">
        <v>1540</v>
      </c>
      <c r="B696" s="21" t="s">
        <v>11</v>
      </c>
      <c r="C696" s="22" t="s">
        <v>1541</v>
      </c>
      <c r="D696" s="23">
        <v>30</v>
      </c>
      <c r="E696" s="21" t="s">
        <v>1542</v>
      </c>
      <c r="F696" s="21" t="s">
        <v>1543</v>
      </c>
      <c r="G696" s="24" t="s">
        <v>14</v>
      </c>
      <c r="H696" s="25" t="str">
        <f aca="true" t="shared" si="23" ref="H696:H707">HYPERLINK("http://cxhz.hep.com.cn/ProfessionalProjectWebsite/html/projectDetail.html?id=396","指南链接")</f>
        <v>指南链接</v>
      </c>
    </row>
    <row r="697" spans="1:8" ht="73.5" customHeight="1">
      <c r="A697" s="20"/>
      <c r="B697" s="21" t="s">
        <v>20</v>
      </c>
      <c r="C697" s="22" t="s">
        <v>1544</v>
      </c>
      <c r="D697" s="23">
        <v>50</v>
      </c>
      <c r="E697" s="21" t="s">
        <v>1545</v>
      </c>
      <c r="F697" s="24" t="s">
        <v>14</v>
      </c>
      <c r="G697" s="21" t="s">
        <v>1546</v>
      </c>
      <c r="H697" s="25" t="str">
        <f t="shared" si="23"/>
        <v>指南链接</v>
      </c>
    </row>
    <row r="698" spans="1:8" ht="91.5" customHeight="1">
      <c r="A698" s="20"/>
      <c r="B698" s="21" t="s">
        <v>15</v>
      </c>
      <c r="C698" s="22" t="s">
        <v>1547</v>
      </c>
      <c r="D698" s="23">
        <v>10</v>
      </c>
      <c r="E698" s="21" t="s">
        <v>1548</v>
      </c>
      <c r="F698" s="21" t="s">
        <v>1549</v>
      </c>
      <c r="G698" s="24" t="s">
        <v>14</v>
      </c>
      <c r="H698" s="25" t="str">
        <f t="shared" si="23"/>
        <v>指南链接</v>
      </c>
    </row>
    <row r="699" spans="1:8" ht="144">
      <c r="A699" s="20"/>
      <c r="B699" s="21" t="s">
        <v>15</v>
      </c>
      <c r="C699" s="22" t="s">
        <v>1550</v>
      </c>
      <c r="D699" s="23">
        <v>10</v>
      </c>
      <c r="E699" s="21" t="s">
        <v>1551</v>
      </c>
      <c r="F699" s="21" t="s">
        <v>1552</v>
      </c>
      <c r="G699" s="24" t="s">
        <v>14</v>
      </c>
      <c r="H699" s="25" t="str">
        <f t="shared" si="23"/>
        <v>指南链接</v>
      </c>
    </row>
    <row r="700" spans="1:8" ht="153" customHeight="1">
      <c r="A700" s="20"/>
      <c r="B700" s="21" t="s">
        <v>15</v>
      </c>
      <c r="C700" s="22" t="s">
        <v>1553</v>
      </c>
      <c r="D700" s="23">
        <v>10</v>
      </c>
      <c r="E700" s="21" t="s">
        <v>1554</v>
      </c>
      <c r="F700" s="21" t="s">
        <v>1555</v>
      </c>
      <c r="G700" s="24" t="s">
        <v>14</v>
      </c>
      <c r="H700" s="25" t="str">
        <f t="shared" si="23"/>
        <v>指南链接</v>
      </c>
    </row>
    <row r="701" spans="1:8" ht="70.5" customHeight="1">
      <c r="A701" s="20"/>
      <c r="B701" s="21" t="s">
        <v>15</v>
      </c>
      <c r="C701" s="22" t="s">
        <v>1556</v>
      </c>
      <c r="D701" s="23">
        <v>10</v>
      </c>
      <c r="E701" s="21" t="s">
        <v>1557</v>
      </c>
      <c r="F701" s="21" t="s">
        <v>1558</v>
      </c>
      <c r="G701" s="24" t="s">
        <v>14</v>
      </c>
      <c r="H701" s="25" t="str">
        <f t="shared" si="23"/>
        <v>指南链接</v>
      </c>
    </row>
    <row r="702" spans="1:8" ht="93" customHeight="1">
      <c r="A702" s="20" t="s">
        <v>1559</v>
      </c>
      <c r="B702" s="21" t="s">
        <v>11</v>
      </c>
      <c r="C702" s="22" t="s">
        <v>1560</v>
      </c>
      <c r="D702" s="23">
        <v>10</v>
      </c>
      <c r="E702" s="21" t="s">
        <v>1561</v>
      </c>
      <c r="F702" s="21" t="s">
        <v>1561</v>
      </c>
      <c r="G702" s="24" t="s">
        <v>14</v>
      </c>
      <c r="H702" s="30" t="str">
        <f aca="true" t="shared" si="24" ref="H702:H706">HYPERLINK("http://cxhz.hep.com.cn/ProfessionalProjectWebsite/html/projectDetail.html?id=498","指南链接")</f>
        <v>指南链接</v>
      </c>
    </row>
    <row r="703" spans="1:8" ht="90.75" customHeight="1">
      <c r="A703" s="20"/>
      <c r="B703" s="31" t="s">
        <v>15</v>
      </c>
      <c r="C703" s="32" t="s">
        <v>1562</v>
      </c>
      <c r="D703" s="33">
        <v>7</v>
      </c>
      <c r="E703" s="21" t="s">
        <v>1561</v>
      </c>
      <c r="F703" s="21" t="s">
        <v>1561</v>
      </c>
      <c r="G703" s="24" t="s">
        <v>14</v>
      </c>
      <c r="H703" s="30" t="str">
        <f t="shared" si="24"/>
        <v>指南链接</v>
      </c>
    </row>
    <row r="704" spans="1:8" ht="87.75" customHeight="1">
      <c r="A704" s="20"/>
      <c r="B704" s="31" t="s">
        <v>1563</v>
      </c>
      <c r="C704" s="34" t="s">
        <v>1564</v>
      </c>
      <c r="D704" s="33">
        <v>15</v>
      </c>
      <c r="E704" s="21" t="s">
        <v>1561</v>
      </c>
      <c r="F704" s="21" t="s">
        <v>1561</v>
      </c>
      <c r="G704" s="24" t="s">
        <v>14</v>
      </c>
      <c r="H704" s="30" t="str">
        <f t="shared" si="24"/>
        <v>指南链接</v>
      </c>
    </row>
    <row r="705" spans="1:8" ht="94.5" customHeight="1">
      <c r="A705" s="20"/>
      <c r="B705" s="31" t="s">
        <v>1565</v>
      </c>
      <c r="C705" s="34" t="s">
        <v>1566</v>
      </c>
      <c r="D705" s="33">
        <v>10</v>
      </c>
      <c r="E705" s="21" t="s">
        <v>1561</v>
      </c>
      <c r="F705" s="21" t="s">
        <v>1561</v>
      </c>
      <c r="G705" s="24" t="s">
        <v>14</v>
      </c>
      <c r="H705" s="30" t="str">
        <f t="shared" si="24"/>
        <v>指南链接</v>
      </c>
    </row>
    <row r="706" spans="1:8" ht="91.5" customHeight="1">
      <c r="A706" s="20"/>
      <c r="B706" s="31" t="s">
        <v>18</v>
      </c>
      <c r="C706" s="34" t="s">
        <v>1567</v>
      </c>
      <c r="D706" s="33">
        <v>15</v>
      </c>
      <c r="E706" s="21" t="s">
        <v>1561</v>
      </c>
      <c r="F706" s="21" t="s">
        <v>1561</v>
      </c>
      <c r="G706" s="24" t="s">
        <v>14</v>
      </c>
      <c r="H706" s="30" t="str">
        <f t="shared" si="24"/>
        <v>指南链接</v>
      </c>
    </row>
  </sheetData>
  <sheetProtection/>
  <mergeCells count="182">
    <mergeCell ref="A1:H1"/>
    <mergeCell ref="F2:G2"/>
    <mergeCell ref="A2:A3"/>
    <mergeCell ref="A4:A7"/>
    <mergeCell ref="A8:A9"/>
    <mergeCell ref="A10:A13"/>
    <mergeCell ref="A14:A18"/>
    <mergeCell ref="A19:A24"/>
    <mergeCell ref="A25:A32"/>
    <mergeCell ref="A33:A37"/>
    <mergeCell ref="A38:A42"/>
    <mergeCell ref="A43:A46"/>
    <mergeCell ref="A47:A50"/>
    <mergeCell ref="A51:A53"/>
    <mergeCell ref="A54:A56"/>
    <mergeCell ref="A57:A60"/>
    <mergeCell ref="A61:A63"/>
    <mergeCell ref="A64:A68"/>
    <mergeCell ref="A69:A71"/>
    <mergeCell ref="A73:A78"/>
    <mergeCell ref="A80:A81"/>
    <mergeCell ref="A83:A86"/>
    <mergeCell ref="A87:A88"/>
    <mergeCell ref="A89:A91"/>
    <mergeCell ref="A92:A93"/>
    <mergeCell ref="A94:A98"/>
    <mergeCell ref="A99:A100"/>
    <mergeCell ref="A101:A102"/>
    <mergeCell ref="A103:A108"/>
    <mergeCell ref="A109:A111"/>
    <mergeCell ref="A112:A116"/>
    <mergeCell ref="A117:A121"/>
    <mergeCell ref="A122:A125"/>
    <mergeCell ref="A126:A130"/>
    <mergeCell ref="A132:A136"/>
    <mergeCell ref="A138:A139"/>
    <mergeCell ref="A140:A144"/>
    <mergeCell ref="A145:A146"/>
    <mergeCell ref="A147:A152"/>
    <mergeCell ref="A153:A156"/>
    <mergeCell ref="A157:A158"/>
    <mergeCell ref="A159:A165"/>
    <mergeCell ref="A166:A168"/>
    <mergeCell ref="A171:A174"/>
    <mergeCell ref="A175:A177"/>
    <mergeCell ref="A178:A180"/>
    <mergeCell ref="A181:A182"/>
    <mergeCell ref="A183:A185"/>
    <mergeCell ref="A186:A188"/>
    <mergeCell ref="A189:A190"/>
    <mergeCell ref="A191:A194"/>
    <mergeCell ref="A195:A200"/>
    <mergeCell ref="A201:A203"/>
    <mergeCell ref="A205:A206"/>
    <mergeCell ref="A207:A210"/>
    <mergeCell ref="A211:A214"/>
    <mergeCell ref="A215:A220"/>
    <mergeCell ref="A221:A226"/>
    <mergeCell ref="A227:A230"/>
    <mergeCell ref="A231:A234"/>
    <mergeCell ref="A235:A237"/>
    <mergeCell ref="A238:A240"/>
    <mergeCell ref="A241:A244"/>
    <mergeCell ref="A245:A250"/>
    <mergeCell ref="A251:A254"/>
    <mergeCell ref="A255:A257"/>
    <mergeCell ref="A258:A262"/>
    <mergeCell ref="A263:A264"/>
    <mergeCell ref="A265:A266"/>
    <mergeCell ref="A267:A270"/>
    <mergeCell ref="A271:A275"/>
    <mergeCell ref="A276:A278"/>
    <mergeCell ref="A279:A280"/>
    <mergeCell ref="A281:A283"/>
    <mergeCell ref="A286:A288"/>
    <mergeCell ref="A289:A293"/>
    <mergeCell ref="A294:A300"/>
    <mergeCell ref="A302:A306"/>
    <mergeCell ref="A307:A311"/>
    <mergeCell ref="A312:A313"/>
    <mergeCell ref="A314:A315"/>
    <mergeCell ref="A316:A317"/>
    <mergeCell ref="A318:A322"/>
    <mergeCell ref="A323:A326"/>
    <mergeCell ref="A327:A332"/>
    <mergeCell ref="A333:A335"/>
    <mergeCell ref="A336:A341"/>
    <mergeCell ref="A342:A349"/>
    <mergeCell ref="A351:A353"/>
    <mergeCell ref="A354:A361"/>
    <mergeCell ref="A363:A366"/>
    <mergeCell ref="A367:A370"/>
    <mergeCell ref="A371:A372"/>
    <mergeCell ref="A373:A376"/>
    <mergeCell ref="A377:A378"/>
    <mergeCell ref="A379:A381"/>
    <mergeCell ref="A382:A385"/>
    <mergeCell ref="A386:A391"/>
    <mergeCell ref="A392:A394"/>
    <mergeCell ref="A395:A397"/>
    <mergeCell ref="A398:A404"/>
    <mergeCell ref="A405:A406"/>
    <mergeCell ref="A407:A411"/>
    <mergeCell ref="A412:A419"/>
    <mergeCell ref="A420:A421"/>
    <mergeCell ref="A422:A423"/>
    <mergeCell ref="A424:A428"/>
    <mergeCell ref="A429:A432"/>
    <mergeCell ref="A433:A436"/>
    <mergeCell ref="A437:A438"/>
    <mergeCell ref="A439:A440"/>
    <mergeCell ref="A441:A444"/>
    <mergeCell ref="A445:A446"/>
    <mergeCell ref="A447:A448"/>
    <mergeCell ref="A449:A451"/>
    <mergeCell ref="A452:A455"/>
    <mergeCell ref="A456:A458"/>
    <mergeCell ref="A459:A461"/>
    <mergeCell ref="A462:A466"/>
    <mergeCell ref="A467:A468"/>
    <mergeCell ref="A469:A471"/>
    <mergeCell ref="A473:A474"/>
    <mergeCell ref="A475:A477"/>
    <mergeCell ref="A478:A480"/>
    <mergeCell ref="A481:A484"/>
    <mergeCell ref="A485:A486"/>
    <mergeCell ref="A488:A491"/>
    <mergeCell ref="A492:A496"/>
    <mergeCell ref="A497:A504"/>
    <mergeCell ref="A505:A508"/>
    <mergeCell ref="A509:A514"/>
    <mergeCell ref="A515:A519"/>
    <mergeCell ref="A520:A521"/>
    <mergeCell ref="A522:A525"/>
    <mergeCell ref="A527:A528"/>
    <mergeCell ref="A529:A531"/>
    <mergeCell ref="A532:A535"/>
    <mergeCell ref="A536:A538"/>
    <mergeCell ref="A539:A543"/>
    <mergeCell ref="A544:A546"/>
    <mergeCell ref="A547:A551"/>
    <mergeCell ref="A552:A556"/>
    <mergeCell ref="A557:A560"/>
    <mergeCell ref="A561:A562"/>
    <mergeCell ref="A563:A569"/>
    <mergeCell ref="A570:A572"/>
    <mergeCell ref="A573:A578"/>
    <mergeCell ref="A579:A582"/>
    <mergeCell ref="A583:A588"/>
    <mergeCell ref="A591:A595"/>
    <mergeCell ref="A596:A600"/>
    <mergeCell ref="A602:A603"/>
    <mergeCell ref="A604:A606"/>
    <mergeCell ref="A607:A608"/>
    <mergeCell ref="A609:A613"/>
    <mergeCell ref="A614:A619"/>
    <mergeCell ref="A620:A623"/>
    <mergeCell ref="A624:A626"/>
    <mergeCell ref="A627:A628"/>
    <mergeCell ref="A629:A630"/>
    <mergeCell ref="A631:A634"/>
    <mergeCell ref="A636:A637"/>
    <mergeCell ref="A638:A641"/>
    <mergeCell ref="A642:A644"/>
    <mergeCell ref="A645:A648"/>
    <mergeCell ref="A649:A655"/>
    <mergeCell ref="A656:A662"/>
    <mergeCell ref="A663:A665"/>
    <mergeCell ref="A666:A668"/>
    <mergeCell ref="A669:A671"/>
    <mergeCell ref="A672:A675"/>
    <mergeCell ref="A676:A679"/>
    <mergeCell ref="A680:A686"/>
    <mergeCell ref="A687:A689"/>
    <mergeCell ref="A690:A695"/>
    <mergeCell ref="A696:A701"/>
    <mergeCell ref="A702:A706"/>
    <mergeCell ref="B2:B3"/>
    <mergeCell ref="C2:C3"/>
    <mergeCell ref="D2:D3"/>
    <mergeCell ref="E2:E3"/>
    <mergeCell ref="H2:H3"/>
  </mergeCells>
  <printOptions/>
  <pageMargins left="0.25" right="0.25" top="0.75" bottom="0.75" header="0.3" footer="0.3"/>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J7"/>
  <sheetViews>
    <sheetView workbookViewId="0" topLeftCell="A1">
      <selection activeCell="D12" sqref="D11:D12"/>
    </sheetView>
  </sheetViews>
  <sheetFormatPr defaultColWidth="9.140625" defaultRowHeight="12.75"/>
  <cols>
    <col min="1" max="1" width="35.57421875" style="0" customWidth="1"/>
    <col min="2" max="2" width="35.421875" style="0" customWidth="1"/>
  </cols>
  <sheetData>
    <row r="2" spans="1:10" ht="24.75" customHeight="1">
      <c r="A2" s="1" t="s">
        <v>46</v>
      </c>
      <c r="B2" s="2" t="s">
        <v>15</v>
      </c>
      <c r="C2" s="3" t="s">
        <v>1568</v>
      </c>
      <c r="D2" s="1" t="s">
        <v>48</v>
      </c>
      <c r="E2" s="1" t="s">
        <v>49</v>
      </c>
      <c r="F2" s="1" t="s">
        <v>1569</v>
      </c>
      <c r="G2" s="4">
        <v>3</v>
      </c>
      <c r="H2" s="4">
        <v>15</v>
      </c>
      <c r="I2" s="4">
        <v>0</v>
      </c>
      <c r="J2" s="2" t="str">
        <f aca="true" t="shared" si="0" ref="J2:J7">HYPERLINK("http://cxhz.hep.com.cn/ProfessionalProjectWebsite/html/projectDetail.html?id=230","指南链接")</f>
        <v>指南链接</v>
      </c>
    </row>
    <row r="3" spans="1:10" ht="24.75" customHeight="1">
      <c r="A3" s="1" t="s">
        <v>46</v>
      </c>
      <c r="B3" s="2" t="s">
        <v>31</v>
      </c>
      <c r="C3" s="3" t="s">
        <v>50</v>
      </c>
      <c r="D3" s="1" t="s">
        <v>51</v>
      </c>
      <c r="E3" s="1" t="s">
        <v>49</v>
      </c>
      <c r="F3" s="1" t="s">
        <v>1569</v>
      </c>
      <c r="G3" s="4">
        <v>3</v>
      </c>
      <c r="H3" s="4">
        <v>12</v>
      </c>
      <c r="I3" s="4">
        <v>0</v>
      </c>
      <c r="J3" s="2" t="str">
        <f t="shared" si="0"/>
        <v>指南链接</v>
      </c>
    </row>
    <row r="4" spans="1:10" ht="24.75" customHeight="1">
      <c r="A4" s="1" t="s">
        <v>46</v>
      </c>
      <c r="B4" s="2" t="s">
        <v>33</v>
      </c>
      <c r="C4" s="3" t="s">
        <v>52</v>
      </c>
      <c r="D4" s="1" t="s">
        <v>51</v>
      </c>
      <c r="E4" s="1" t="s">
        <v>49</v>
      </c>
      <c r="F4" s="1" t="s">
        <v>1569</v>
      </c>
      <c r="G4" s="4">
        <v>5</v>
      </c>
      <c r="H4" s="4">
        <v>0</v>
      </c>
      <c r="I4" s="4">
        <v>20</v>
      </c>
      <c r="J4" s="2" t="str">
        <f t="shared" si="0"/>
        <v>指南链接</v>
      </c>
    </row>
    <row r="5" spans="1:10" ht="24.75" customHeight="1">
      <c r="A5" s="1" t="s">
        <v>46</v>
      </c>
      <c r="B5" s="2" t="s">
        <v>18</v>
      </c>
      <c r="C5" s="3" t="s">
        <v>1570</v>
      </c>
      <c r="D5" s="1" t="s">
        <v>54</v>
      </c>
      <c r="E5" s="1" t="s">
        <v>55</v>
      </c>
      <c r="F5" s="1" t="s">
        <v>1569</v>
      </c>
      <c r="G5" s="4">
        <v>5</v>
      </c>
      <c r="H5" s="4">
        <v>50</v>
      </c>
      <c r="I5" s="4">
        <v>0</v>
      </c>
      <c r="J5" s="2" t="str">
        <f t="shared" si="0"/>
        <v>指南链接</v>
      </c>
    </row>
    <row r="6" spans="1:10" ht="24.75" customHeight="1">
      <c r="A6" s="1" t="s">
        <v>46</v>
      </c>
      <c r="B6" s="2" t="s">
        <v>18</v>
      </c>
      <c r="C6" s="3" t="s">
        <v>1571</v>
      </c>
      <c r="D6" s="1" t="s">
        <v>57</v>
      </c>
      <c r="E6" s="1" t="s">
        <v>57</v>
      </c>
      <c r="F6" s="1" t="s">
        <v>1569</v>
      </c>
      <c r="G6" s="4">
        <v>3</v>
      </c>
      <c r="H6" s="4">
        <v>15</v>
      </c>
      <c r="I6" s="4">
        <v>0</v>
      </c>
      <c r="J6" s="2" t="str">
        <f t="shared" si="0"/>
        <v>指南链接</v>
      </c>
    </row>
    <row r="7" spans="1:10" ht="24.75" customHeight="1">
      <c r="A7" s="1" t="s">
        <v>46</v>
      </c>
      <c r="B7" s="2" t="s">
        <v>18</v>
      </c>
      <c r="C7" s="3" t="s">
        <v>1572</v>
      </c>
      <c r="D7" s="1" t="s">
        <v>57</v>
      </c>
      <c r="E7" s="1" t="s">
        <v>57</v>
      </c>
      <c r="F7" s="1" t="s">
        <v>1569</v>
      </c>
      <c r="G7" s="4">
        <v>3</v>
      </c>
      <c r="H7" s="4">
        <v>0</v>
      </c>
      <c r="I7" s="4">
        <v>1500</v>
      </c>
      <c r="J7" s="2" t="str">
        <f t="shared" si="0"/>
        <v>指南链接</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SHIY</dc:creator>
  <cp:keywords/>
  <dc:description/>
  <cp:lastModifiedBy>sf</cp:lastModifiedBy>
  <cp:lastPrinted>2017-09-29T02:37:51Z</cp:lastPrinted>
  <dcterms:created xsi:type="dcterms:W3CDTF">2017-09-27T21:28:24Z</dcterms:created>
  <dcterms:modified xsi:type="dcterms:W3CDTF">2017-09-30T06:37:27Z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y fmtid="{D5CDD505-2E9C-101B-9397-08002B2CF9AE}" pid="4" name="KSOReadingLayo">
    <vt:bool>true</vt:bool>
  </property>
</Properties>
</file>